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бо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User</author>
    <author>Igor</author>
  </authors>
  <commentList>
    <comment ref="D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Если больше или меньше то вставьте своё значение
</t>
        </r>
      </text>
    </comment>
    <comment ref="D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Если больше или меньше то вставьте своё значение
</t>
        </r>
      </text>
    </comment>
    <comment ref="D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Если больше или меньше то вставьте своё значение
</t>
        </r>
      </text>
    </comment>
    <comment ref="D1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Если больше или меньше то вставьте своё значение</t>
        </r>
      </text>
    </comment>
    <comment ref="D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Если больше или меньше то вставьте своё значение
</t>
        </r>
      </text>
    </comment>
    <comment ref="D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Если больше или меньше то вставьте своё значение
</t>
        </r>
      </text>
    </comment>
    <comment ref="D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Если больше или меньше то вставьте своё значение
</t>
        </r>
      </text>
    </comment>
    <comment ref="D16" authorId="2">
      <text>
        <r>
          <rPr>
            <b/>
            <sz val="8"/>
            <rFont val="Tahoma"/>
            <family val="0"/>
          </rPr>
          <t>Igor:</t>
        </r>
        <r>
          <rPr>
            <sz val="8"/>
            <rFont val="Tahoma"/>
            <family val="0"/>
          </rPr>
          <t xml:space="preserve">
Если лента армопояса нужна, то поставьте в эту ячейку нужное значение 
</t>
        </r>
      </text>
    </comment>
    <comment ref="D31" authorId="2">
      <text>
        <r>
          <rPr>
            <b/>
            <sz val="8"/>
            <rFont val="Tahoma"/>
            <family val="0"/>
          </rPr>
          <t>Igor:</t>
        </r>
        <r>
          <rPr>
            <sz val="8"/>
            <rFont val="Tahoma"/>
            <family val="0"/>
          </rPr>
          <t xml:space="preserve">
Если железные столбы нужно облицовывать кирпичём, то поставьте в эту ячейку количество столбов для облицовки
</t>
        </r>
      </text>
    </comment>
  </commentList>
</comments>
</file>

<file path=xl/sharedStrings.xml><?xml version="1.0" encoding="utf-8"?>
<sst xmlns="http://schemas.openxmlformats.org/spreadsheetml/2006/main" count="155" uniqueCount="114">
  <si>
    <t>Смета</t>
  </si>
  <si>
    <t>№ п/п</t>
  </si>
  <si>
    <t>шт</t>
  </si>
  <si>
    <t>т</t>
  </si>
  <si>
    <t>м3</t>
  </si>
  <si>
    <t>Электроды</t>
  </si>
  <si>
    <t>кг</t>
  </si>
  <si>
    <t>м2</t>
  </si>
  <si>
    <t xml:space="preserve">Труба  профильная  40х20х1,5  </t>
  </si>
  <si>
    <t>Петли воротные</t>
  </si>
  <si>
    <t>Петли под замки</t>
  </si>
  <si>
    <t>Монтаж каркаса забора (2 прожилины)</t>
  </si>
  <si>
    <t>м.п.</t>
  </si>
  <si>
    <t>Длина забора</t>
  </si>
  <si>
    <t>м</t>
  </si>
  <si>
    <t xml:space="preserve">Расстояние между столбами </t>
  </si>
  <si>
    <t>Количество столбов</t>
  </si>
  <si>
    <t>Затраты на бетон (цемент+песок+щебень)</t>
  </si>
  <si>
    <t>Круг  отрезной по металу</t>
  </si>
  <si>
    <t>Круг  отрезной по металлу</t>
  </si>
  <si>
    <t>Эмаль ПФ115</t>
  </si>
  <si>
    <t>Грунтовка ГФ-021</t>
  </si>
  <si>
    <t>Уайт-спирит</t>
  </si>
  <si>
    <t>л</t>
  </si>
  <si>
    <t>Профнастил  оцинкованный с полимерным покрытием С21</t>
  </si>
  <si>
    <t>Кровельные  саморезы</t>
  </si>
  <si>
    <t>т.шт.</t>
  </si>
  <si>
    <t>ВСЕГО</t>
  </si>
  <si>
    <t xml:space="preserve"> Показатель (вид материала)</t>
  </si>
  <si>
    <t>Ед.изм.</t>
  </si>
  <si>
    <t>Объёмы (размеры)</t>
  </si>
  <si>
    <t>Цена за единицу работы (стоимость единицы материалов), руб..</t>
  </si>
  <si>
    <t>Итого за  работу, руб..</t>
  </si>
  <si>
    <t>Итого на  материал, ориентировочно, руб..</t>
  </si>
  <si>
    <t>Прочее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</si>
  <si>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</si>
  <si>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</si>
  <si>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</si>
  <si>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</si>
  <si>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</si>
  <si>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</si>
  <si>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</si>
  <si>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</si>
  <si>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</si>
  <si>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</si>
  <si>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</si>
  <si>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</si>
  <si>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</si>
  <si>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</si>
  <si>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</si>
  <si>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</si>
  <si>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</si>
  <si>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</si>
  <si>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</si>
  <si>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</si>
  <si>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</si>
  <si>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</si>
  <si>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</si>
  <si>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</si>
  <si>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</si>
  <si>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</si>
  <si>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</si>
  <si>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</si>
  <si>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</si>
  <si>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Исполнитель   Коханов Игорь</t>
  </si>
  <si>
    <t>телефон 89605521834</t>
  </si>
  <si>
    <t>Емайл  Kompaskiv@rambler.ru</t>
  </si>
  <si>
    <r>
      <t xml:space="preserve">Забор из профнастила   испытывает на себе значительные ветровые нагрузки.
Сила ветра в нашей зоне может достигать 28 кг на каждый квадратный метр забора.Таким образом, столбы  и фундаменты должны обеспечить возможность забора противостоять ветровым нагрузкам.
Каждый столб необходимо бетонировать (устраивать столбчатый фундамент размером примерно 400х400х800мм). Шаг столбов забора должен быть равен 3-6 метров. Чем выше забор, тем реже следует устанавливать столбы и глубже их бетонировать.
Не рекомендуется устанавливать столбы, просто забивая их в землю т.к. они будут  "гулять" при перепадах температур лето-зима и могут невыдержать напора ветра. 
Для изготовления столбов лучше использовать </t>
    </r>
    <r>
      <rPr>
        <b/>
        <sz val="11"/>
        <color indexed="10"/>
        <rFont val="Calibri"/>
        <family val="2"/>
      </rPr>
      <t>металические</t>
    </r>
    <r>
      <rPr>
        <b/>
        <sz val="11"/>
        <color indexed="10"/>
        <rFont val="Calibri"/>
        <family val="2"/>
      </rPr>
      <t xml:space="preserve"> трубы круглого, прямоугольного и квадратного сечения.
</t>
    </r>
  </si>
  <si>
    <t xml:space="preserve">Труба металическая 60 х 60 х 2мм </t>
  </si>
  <si>
    <t>Прочие неучтённые материалы (перчатки, доп.крепёж и т.п.) (до 3% от общей стоимости материалов)</t>
  </si>
  <si>
    <t>Огрунтовка и покраска  металлоконструкций (двух прожилин и столбов)</t>
  </si>
  <si>
    <t>Высота забора (по высоте профлиста)</t>
  </si>
  <si>
    <t>Выемка грунта (под столбы  фундамента (0,4 х 0,4 х 0,8м)</t>
  </si>
  <si>
    <t xml:space="preserve">Разравнивание вынятого грунта по территории </t>
  </si>
  <si>
    <t>Заливка фундаментов столбов с изготовлением бетона вручную или на бетономешалке</t>
  </si>
  <si>
    <t>Общая длина бетонной ленты между столбами (длина столбов исключена)</t>
  </si>
  <si>
    <t>Общая высота бетонирования ленты</t>
  </si>
  <si>
    <t xml:space="preserve">Ширина бетонной ленты </t>
  </si>
  <si>
    <t>Глубина бетонной ленты (ростверка)(ниже уровня земли)</t>
  </si>
  <si>
    <t>Высота бетонной ленты (ростверка)(выше уровня земли)</t>
  </si>
  <si>
    <t>Выемка грунта по ленте</t>
  </si>
  <si>
    <t xml:space="preserve">Заливка ленты с изготовлением бетона вручную или на бетономешалке с выставлением опалубки и вязкой арматуры (в 6 ниток) </t>
  </si>
  <si>
    <t>Арматура д20</t>
  </si>
  <si>
    <t>Армировочная сетка (один слой)</t>
  </si>
  <si>
    <t>Вязальная проволока</t>
  </si>
  <si>
    <t>Затраты на раствор (цемент+песок)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</si>
  <si>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</si>
  <si>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</si>
  <si>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</si>
  <si>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</si>
  <si>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</si>
  <si>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</si>
  <si>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</si>
  <si>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</si>
  <si>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</si>
  <si>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</si>
  <si>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</si>
  <si>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</si>
  <si>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</si>
  <si>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</si>
  <si>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</si>
  <si>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</si>
  <si>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Облицовка забора  профнастилом по  металлическому  каркасу  (без покраски т.к. профнастил оцинкованный с полимерным покрытием) </t>
  </si>
  <si>
    <t>Монтаж столбов из  облицовочного кирпича 80*120*250мм  (в два кирпича)</t>
  </si>
  <si>
    <t>Кирпич лицевой 80*120*250мм</t>
  </si>
  <si>
    <t>Колпаки жестяныепод цвет забора из метала</t>
  </si>
  <si>
    <t xml:space="preserve">на устройство забора из профнастила </t>
  </si>
  <si>
    <t>Ячейки выделенные жёлтым цветом предназначены только для расчёта количества и стоимости материалов которые Вам нужно закупать (конечно, цены средние там проставлены по рынку можете их менять и смета всё пересчитает). Ячейки выделенные зелёным цветом можете  изменять и смета всё остальное автоматически пересчитает.  Бетонная лента посчитана с армированием.   Если необходимы уточнения - внесу. Бригада может приступить к работе в ближайшее время. Автотранспорт свой, все инструменты. Необходимо помещение для проживания (можно бытовка), наличие электроэнергии для бытовых нужд и работы электроинструментов. Аванс на питание из расчёта 2000 руб. в неделю на человека. В бригаде все Россияне из одного городка Брянской области.</t>
  </si>
  <si>
    <t>18.06.2009г.</t>
  </si>
  <si>
    <t>Подготовка  и установка железных  столбов (шаг 3.7м)</t>
  </si>
  <si>
    <t>Изготовление и монтаж ворот и калиток (Одна калитка 1м шириной и одни ворота 3м шириной)</t>
  </si>
  <si>
    <t>46</t>
  </si>
  <si>
    <t>47</t>
  </si>
  <si>
    <t>Монтаж колпаков на столб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</si>
</sst>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0_р_.;[Red]\-#,##0.000_р_."/>
    <numFmt numFmtId="174" formatCode="#,##0.0_р_.;[Red]\-#,##0.0_р_."/>
    <numFmt numFmtId="175" formatCode="0.000"/>
    <numFmt numFmtId="176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Times New Roman CYR"/>
      <family val="0"/>
    </font>
    <font>
      <sz val="10"/>
      <color indexed="8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55" applyFont="1" applyFill="1" applyAlignment="1">
      <alignment horizontal="centerContinuous" vertical="top" wrapText="1"/>
      <protection/>
    </xf>
    <xf numFmtId="0" fontId="23" fillId="0" borderId="0" xfId="55" applyFont="1" applyFill="1" applyAlignment="1">
      <alignment horizontal="center" vertical="top" wrapText="1"/>
      <protection/>
    </xf>
    <xf numFmtId="0" fontId="23" fillId="0" borderId="0" xfId="55" applyFont="1" applyFill="1" applyBorder="1" applyAlignment="1">
      <alignment horizontal="left" vertical="top" wrapText="1"/>
      <protection/>
    </xf>
    <xf numFmtId="0" fontId="27" fillId="0" borderId="10" xfId="55" applyFont="1" applyFill="1" applyBorder="1" applyAlignment="1" applyProtection="1">
      <alignment horizontal="left" vertical="top" wrapText="1"/>
      <protection/>
    </xf>
    <xf numFmtId="0" fontId="27" fillId="0" borderId="10" xfId="55" applyFont="1" applyFill="1" applyBorder="1" applyAlignment="1" applyProtection="1">
      <alignment horizontal="right"/>
      <protection/>
    </xf>
    <xf numFmtId="49" fontId="27" fillId="0" borderId="10" xfId="55" applyNumberFormat="1" applyFont="1" applyFill="1" applyBorder="1" applyAlignment="1" applyProtection="1">
      <alignment horizontal="left" vertical="top"/>
      <protection/>
    </xf>
    <xf numFmtId="0" fontId="27" fillId="22" borderId="10" xfId="55" applyFont="1" applyFill="1" applyBorder="1" applyAlignment="1" applyProtection="1">
      <alignment horizontal="left" vertical="top" wrapText="1"/>
      <protection/>
    </xf>
    <xf numFmtId="0" fontId="27" fillId="22" borderId="10" xfId="55" applyFont="1" applyFill="1" applyBorder="1" applyAlignment="1" applyProtection="1">
      <alignment horizontal="right"/>
      <protection/>
    </xf>
    <xf numFmtId="2" fontId="27" fillId="22" borderId="10" xfId="55" applyNumberFormat="1" applyFont="1" applyFill="1" applyBorder="1" applyProtection="1">
      <alignment/>
      <protection/>
    </xf>
    <xf numFmtId="2" fontId="27" fillId="10" borderId="10" xfId="55" applyNumberFormat="1" applyFont="1" applyFill="1" applyBorder="1" applyProtection="1">
      <alignment/>
      <protection/>
    </xf>
    <xf numFmtId="49" fontId="26" fillId="0" borderId="11" xfId="55" applyNumberFormat="1" applyFont="1" applyFill="1" applyBorder="1" applyAlignment="1" applyProtection="1">
      <alignment horizontal="left" vertical="top"/>
      <protection/>
    </xf>
    <xf numFmtId="0" fontId="27" fillId="0" borderId="11" xfId="55" applyFont="1" applyFill="1" applyBorder="1" applyAlignment="1" applyProtection="1">
      <alignment horizontal="left" vertical="top" wrapText="1"/>
      <protection/>
    </xf>
    <xf numFmtId="0" fontId="27" fillId="0" borderId="11" xfId="55" applyFont="1" applyFill="1" applyBorder="1" applyAlignment="1" applyProtection="1">
      <alignment horizontal="right"/>
      <protection/>
    </xf>
    <xf numFmtId="2" fontId="27" fillId="0" borderId="11" xfId="55" applyNumberFormat="1" applyFont="1" applyFill="1" applyBorder="1" applyProtection="1">
      <alignment/>
      <protection/>
    </xf>
    <xf numFmtId="40" fontId="27" fillId="0" borderId="12" xfId="55" applyNumberFormat="1" applyFont="1" applyFill="1" applyBorder="1" applyAlignment="1" applyProtection="1">
      <alignment horizontal="right" wrapText="1"/>
      <protection/>
    </xf>
    <xf numFmtId="40" fontId="27" fillId="0" borderId="13" xfId="55" applyNumberFormat="1" applyFont="1" applyFill="1" applyBorder="1" applyAlignment="1" applyProtection="1">
      <alignment horizontal="right" wrapText="1"/>
      <protection/>
    </xf>
    <xf numFmtId="38" fontId="27" fillId="22" borderId="14" xfId="55" applyNumberFormat="1" applyFont="1" applyFill="1" applyBorder="1" applyAlignment="1" applyProtection="1">
      <alignment horizontal="right" wrapText="1"/>
      <protection/>
    </xf>
    <xf numFmtId="0" fontId="27" fillId="22" borderId="15" xfId="55" applyFont="1" applyFill="1" applyBorder="1" applyAlignment="1" applyProtection="1">
      <alignment horizontal="left" vertical="top" wrapText="1"/>
      <protection/>
    </xf>
    <xf numFmtId="0" fontId="27" fillId="22" borderId="15" xfId="55" applyFont="1" applyFill="1" applyBorder="1" applyAlignment="1" applyProtection="1">
      <alignment horizontal="right"/>
      <protection/>
    </xf>
    <xf numFmtId="2" fontId="27" fillId="22" borderId="15" xfId="55" applyNumberFormat="1" applyFont="1" applyFill="1" applyBorder="1" applyProtection="1">
      <alignment/>
      <protection/>
    </xf>
    <xf numFmtId="38" fontId="27" fillId="22" borderId="16" xfId="55" applyNumberFormat="1" applyFont="1" applyFill="1" applyBorder="1" applyAlignment="1" applyProtection="1">
      <alignment horizontal="right" wrapText="1"/>
      <protection/>
    </xf>
    <xf numFmtId="49" fontId="26" fillId="0" borderId="17" xfId="55" applyNumberFormat="1" applyFont="1" applyFill="1" applyBorder="1" applyAlignment="1" applyProtection="1">
      <alignment horizontal="left" vertical="top"/>
      <protection/>
    </xf>
    <xf numFmtId="1" fontId="27" fillId="0" borderId="10" xfId="55" applyNumberFormat="1" applyFont="1" applyFill="1" applyBorder="1" applyProtection="1">
      <alignment/>
      <protection/>
    </xf>
    <xf numFmtId="38" fontId="27" fillId="22" borderId="18" xfId="55" applyNumberFormat="1" applyFont="1" applyFill="1" applyBorder="1" applyAlignment="1" applyProtection="1">
      <alignment horizontal="right" wrapText="1"/>
      <protection/>
    </xf>
    <xf numFmtId="38" fontId="27" fillId="22" borderId="19" xfId="55" applyNumberFormat="1" applyFont="1" applyFill="1" applyBorder="1" applyAlignment="1" applyProtection="1">
      <alignment horizontal="right" wrapText="1"/>
      <protection/>
    </xf>
    <xf numFmtId="38" fontId="27" fillId="0" borderId="18" xfId="55" applyNumberFormat="1" applyFont="1" applyFill="1" applyBorder="1" applyAlignment="1" applyProtection="1">
      <alignment horizontal="right" wrapText="1"/>
      <protection/>
    </xf>
    <xf numFmtId="38" fontId="27" fillId="0" borderId="14" xfId="55" applyNumberFormat="1" applyFont="1" applyFill="1" applyBorder="1" applyAlignment="1" applyProtection="1">
      <alignment horizontal="right" wrapText="1"/>
      <protection/>
    </xf>
    <xf numFmtId="38" fontId="25" fillId="22" borderId="14" xfId="55" applyNumberFormat="1" applyFont="1" applyFill="1" applyBorder="1" applyAlignment="1" applyProtection="1">
      <alignment horizontal="right" wrapText="1"/>
      <protection/>
    </xf>
    <xf numFmtId="38" fontId="27" fillId="0" borderId="13" xfId="55" applyNumberFormat="1" applyFont="1" applyFill="1" applyBorder="1" applyAlignment="1" applyProtection="1">
      <alignment horizontal="right" wrapText="1"/>
      <protection/>
    </xf>
    <xf numFmtId="38" fontId="27" fillId="22" borderId="13" xfId="55" applyNumberFormat="1" applyFont="1" applyFill="1" applyBorder="1" applyAlignment="1" applyProtection="1">
      <alignment horizontal="right" wrapText="1"/>
      <protection/>
    </xf>
    <xf numFmtId="38" fontId="28" fillId="22" borderId="13" xfId="55" applyNumberFormat="1" applyFont="1" applyFill="1" applyBorder="1" applyAlignment="1" applyProtection="1">
      <alignment horizontal="right" wrapText="1"/>
      <protection/>
    </xf>
    <xf numFmtId="38" fontId="27" fillId="22" borderId="20" xfId="55" applyNumberFormat="1" applyFont="1" applyFill="1" applyBorder="1" applyAlignment="1" applyProtection="1">
      <alignment horizontal="right" wrapText="1"/>
      <protection/>
    </xf>
    <xf numFmtId="0" fontId="26" fillId="0" borderId="21" xfId="55" applyFont="1" applyFill="1" applyBorder="1" applyAlignment="1" applyProtection="1">
      <alignment horizontal="left" vertical="top" wrapText="1"/>
      <protection/>
    </xf>
    <xf numFmtId="0" fontId="26" fillId="0" borderId="21" xfId="55" applyFont="1" applyFill="1" applyBorder="1" applyAlignment="1" applyProtection="1">
      <alignment horizontal="right"/>
      <protection/>
    </xf>
    <xf numFmtId="2" fontId="26" fillId="0" borderId="21" xfId="55" applyNumberFormat="1" applyFont="1" applyFill="1" applyBorder="1" applyProtection="1">
      <alignment/>
      <protection/>
    </xf>
    <xf numFmtId="38" fontId="26" fillId="0" borderId="22" xfId="55" applyNumberFormat="1" applyFont="1" applyFill="1" applyBorder="1" applyAlignment="1" applyProtection="1">
      <alignment horizontal="right" wrapText="1"/>
      <protection/>
    </xf>
    <xf numFmtId="38" fontId="26" fillId="0" borderId="23" xfId="55" applyNumberFormat="1" applyFont="1" applyFill="1" applyBorder="1" applyAlignment="1" applyProtection="1">
      <alignment horizontal="right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0" xfId="55" applyFont="1" applyFill="1" applyBorder="1" applyAlignment="1" applyProtection="1">
      <alignment horizontal="right"/>
      <protection/>
    </xf>
    <xf numFmtId="2" fontId="26" fillId="0" borderId="10" xfId="55" applyNumberFormat="1" applyFont="1" applyFill="1" applyBorder="1" applyProtection="1">
      <alignment/>
      <protection/>
    </xf>
    <xf numFmtId="38" fontId="26" fillId="0" borderId="13" xfId="55" applyNumberFormat="1" applyFont="1" applyFill="1" applyBorder="1" applyAlignment="1" applyProtection="1">
      <alignment horizontal="right" wrapText="1"/>
      <protection/>
    </xf>
    <xf numFmtId="38" fontId="26" fillId="0" borderId="14" xfId="55" applyNumberFormat="1" applyFont="1" applyFill="1" applyBorder="1" applyAlignment="1" applyProtection="1">
      <alignment horizontal="right" wrapText="1"/>
      <protection/>
    </xf>
    <xf numFmtId="2" fontId="26" fillId="10" borderId="10" xfId="55" applyNumberFormat="1" applyFont="1" applyFill="1" applyBorder="1" applyProtection="1">
      <alignment/>
      <protection/>
    </xf>
    <xf numFmtId="38" fontId="0" fillId="0" borderId="0" xfId="0" applyNumberFormat="1" applyAlignment="1">
      <alignment/>
    </xf>
    <xf numFmtId="2" fontId="27" fillId="24" borderId="10" xfId="55" applyNumberFormat="1" applyFont="1" applyFill="1" applyBorder="1" applyProtection="1">
      <alignment/>
      <protection/>
    </xf>
    <xf numFmtId="1" fontId="27" fillId="22" borderId="10" xfId="55" applyNumberFormat="1" applyFont="1" applyFill="1" applyBorder="1" applyProtection="1">
      <alignment/>
      <protection/>
    </xf>
    <xf numFmtId="2" fontId="27" fillId="25" borderId="10" xfId="55" applyNumberFormat="1" applyFont="1" applyFill="1" applyBorder="1" applyProtection="1">
      <alignment/>
      <protection/>
    </xf>
    <xf numFmtId="176" fontId="26" fillId="0" borderId="10" xfId="55" applyNumberFormat="1" applyFont="1" applyFill="1" applyBorder="1" applyProtection="1">
      <alignment/>
      <protection/>
    </xf>
    <xf numFmtId="38" fontId="27" fillId="26" borderId="14" xfId="55" applyNumberFormat="1" applyFont="1" applyFill="1" applyBorder="1" applyAlignment="1" applyProtection="1">
      <alignment horizontal="right" wrapText="1"/>
      <protection/>
    </xf>
    <xf numFmtId="38" fontId="27" fillId="26" borderId="24" xfId="55" applyNumberFormat="1" applyFont="1" applyFill="1" applyBorder="1" applyAlignment="1" applyProtection="1">
      <alignment horizontal="right" wrapText="1"/>
      <protection/>
    </xf>
    <xf numFmtId="0" fontId="26" fillId="26" borderId="10" xfId="55" applyFont="1" applyFill="1" applyBorder="1" applyAlignment="1" applyProtection="1">
      <alignment horizontal="center" vertical="top" wrapText="1"/>
      <protection/>
    </xf>
    <xf numFmtId="0" fontId="27" fillId="26" borderId="10" xfId="55" applyFont="1" applyFill="1" applyBorder="1" applyAlignment="1" applyProtection="1">
      <alignment horizontal="right"/>
      <protection/>
    </xf>
    <xf numFmtId="1" fontId="26" fillId="0" borderId="10" xfId="55" applyNumberFormat="1" applyFont="1" applyFill="1" applyBorder="1" applyProtection="1">
      <alignment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0" borderId="0" xfId="55" applyFont="1" applyFill="1" applyAlignment="1">
      <alignment horizontal="left" vertical="top" wrapText="1"/>
      <protection/>
    </xf>
    <xf numFmtId="0" fontId="23" fillId="0" borderId="25" xfId="55" applyFont="1" applyFill="1" applyBorder="1" applyAlignment="1">
      <alignment horizontal="center" vertical="center" wrapText="1"/>
      <protection/>
    </xf>
    <xf numFmtId="0" fontId="23" fillId="0" borderId="26" xfId="55" applyFont="1" applyFill="1" applyBorder="1" applyAlignment="1">
      <alignment horizontal="center" vertical="center" wrapText="1"/>
      <protection/>
    </xf>
    <xf numFmtId="0" fontId="23" fillId="0" borderId="27" xfId="55" applyFont="1" applyFill="1" applyBorder="1" applyAlignment="1">
      <alignment horizontal="center" vertical="center" wrapText="1"/>
      <protection/>
    </xf>
    <xf numFmtId="0" fontId="23" fillId="0" borderId="28" xfId="55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3" fillId="0" borderId="30" xfId="55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3" fillId="22" borderId="30" xfId="55" applyFont="1" applyFill="1" applyBorder="1" applyAlignment="1">
      <alignment horizontal="center" vertical="top" wrapText="1"/>
      <protection/>
    </xf>
    <xf numFmtId="0" fontId="0" fillId="22" borderId="14" xfId="0" applyFill="1" applyBorder="1" applyAlignment="1">
      <alignment horizontal="center" vertical="top" wrapText="1"/>
    </xf>
    <xf numFmtId="0" fontId="0" fillId="22" borderId="31" xfId="0" applyFill="1" applyBorder="1" applyAlignment="1">
      <alignment horizontal="center" vertical="top" wrapText="1"/>
    </xf>
    <xf numFmtId="0" fontId="23" fillId="0" borderId="32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vertical="center" wrapText="1"/>
      <protection/>
    </xf>
    <xf numFmtId="0" fontId="24" fillId="0" borderId="33" xfId="55" applyFont="1" applyFill="1" applyBorder="1" applyAlignment="1">
      <alignment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33" xfId="55" applyFont="1" applyFill="1" applyBorder="1" applyAlignment="1">
      <alignment horizontal="center" vertical="center" wrapText="1"/>
      <protection/>
    </xf>
    <xf numFmtId="2" fontId="23" fillId="0" borderId="32" xfId="55" applyNumberFormat="1" applyFont="1" applyFill="1" applyBorder="1" applyAlignment="1">
      <alignment horizontal="center" vertical="center" wrapText="1"/>
      <protection/>
    </xf>
    <xf numFmtId="2" fontId="23" fillId="0" borderId="10" xfId="55" applyNumberFormat="1" applyFont="1" applyFill="1" applyBorder="1" applyAlignment="1">
      <alignment horizontal="center" vertical="center" wrapText="1"/>
      <protection/>
    </xf>
    <xf numFmtId="2" fontId="23" fillId="0" borderId="33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2" fillId="4" borderId="34" xfId="0" applyFont="1" applyFill="1" applyBorder="1" applyAlignment="1">
      <alignment wrapText="1"/>
    </xf>
    <xf numFmtId="0" fontId="32" fillId="4" borderId="35" xfId="0" applyFont="1" applyFill="1" applyBorder="1" applyAlignment="1">
      <alignment wrapText="1"/>
    </xf>
    <xf numFmtId="0" fontId="0" fillId="0" borderId="36" xfId="0" applyBorder="1" applyAlignment="1">
      <alignment wrapText="1"/>
    </xf>
    <xf numFmtId="0" fontId="32" fillId="4" borderId="37" xfId="0" applyNumberFormat="1" applyFont="1" applyFill="1" applyBorder="1" applyAlignment="1">
      <alignment wrapText="1"/>
    </xf>
    <xf numFmtId="0" fontId="0" fillId="4" borderId="38" xfId="0" applyFill="1" applyBorder="1" applyAlignment="1">
      <alignment wrapText="1"/>
    </xf>
    <xf numFmtId="0" fontId="0" fillId="0" borderId="39" xfId="0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26.625" style="0" customWidth="1"/>
    <col min="3" max="3" width="5.75390625" style="0" customWidth="1"/>
    <col min="5" max="5" width="14.375" style="0" customWidth="1"/>
    <col min="6" max="6" width="13.00390625" style="0" customWidth="1"/>
    <col min="7" max="7" width="12.125" style="0" customWidth="1"/>
  </cols>
  <sheetData>
    <row r="1" spans="1:7" ht="18.75">
      <c r="A1" s="54" t="s">
        <v>0</v>
      </c>
      <c r="B1" s="54"/>
      <c r="C1" s="54"/>
      <c r="D1" s="54"/>
      <c r="E1" s="54"/>
      <c r="F1" s="54"/>
      <c r="G1" s="54"/>
    </row>
    <row r="2" spans="1:7" ht="42" customHeight="1">
      <c r="A2" s="54" t="s">
        <v>106</v>
      </c>
      <c r="B2" s="54"/>
      <c r="C2" s="54"/>
      <c r="D2" s="54"/>
      <c r="E2" s="54"/>
      <c r="F2" s="54"/>
      <c r="G2" s="54"/>
    </row>
    <row r="3" spans="1:7" ht="16.5" thickBot="1">
      <c r="A3" s="55"/>
      <c r="B3" s="55"/>
      <c r="C3" s="1"/>
      <c r="D3" s="2"/>
      <c r="E3" s="2"/>
      <c r="F3" s="2"/>
      <c r="G3" s="3"/>
    </row>
    <row r="4" spans="1:7" ht="15.75" customHeight="1">
      <c r="A4" s="56" t="s">
        <v>1</v>
      </c>
      <c r="B4" s="68" t="s">
        <v>28</v>
      </c>
      <c r="C4" s="68" t="s">
        <v>29</v>
      </c>
      <c r="D4" s="73" t="s">
        <v>30</v>
      </c>
      <c r="E4" s="59" t="s">
        <v>31</v>
      </c>
      <c r="F4" s="62" t="s">
        <v>32</v>
      </c>
      <c r="G4" s="65" t="s">
        <v>33</v>
      </c>
    </row>
    <row r="5" spans="1:7" ht="12.75">
      <c r="A5" s="57"/>
      <c r="B5" s="69"/>
      <c r="C5" s="71"/>
      <c r="D5" s="74"/>
      <c r="E5" s="60"/>
      <c r="F5" s="63"/>
      <c r="G5" s="66"/>
    </row>
    <row r="6" spans="1:7" ht="108" customHeight="1" thickBot="1">
      <c r="A6" s="58"/>
      <c r="B6" s="70"/>
      <c r="C6" s="72"/>
      <c r="D6" s="75"/>
      <c r="E6" s="61"/>
      <c r="F6" s="64"/>
      <c r="G6" s="67"/>
    </row>
    <row r="7" spans="1:7" ht="15.75">
      <c r="A7" s="11"/>
      <c r="B7" s="12"/>
      <c r="C7" s="13"/>
      <c r="D7" s="14"/>
      <c r="E7" s="15"/>
      <c r="F7" s="26"/>
      <c r="G7" s="24"/>
    </row>
    <row r="8" spans="1:7" ht="15.75">
      <c r="A8" s="6" t="s">
        <v>35</v>
      </c>
      <c r="B8" s="4" t="s">
        <v>13</v>
      </c>
      <c r="C8" s="5" t="s">
        <v>14</v>
      </c>
      <c r="D8" s="10">
        <v>100</v>
      </c>
      <c r="E8" s="16"/>
      <c r="F8" s="27"/>
      <c r="G8" s="17"/>
    </row>
    <row r="9" spans="1:7" ht="31.5">
      <c r="A9" s="6" t="s">
        <v>36</v>
      </c>
      <c r="B9" s="4" t="s">
        <v>71</v>
      </c>
      <c r="C9" s="5" t="s">
        <v>14</v>
      </c>
      <c r="D9" s="10">
        <v>2</v>
      </c>
      <c r="E9" s="29"/>
      <c r="F9" s="27"/>
      <c r="G9" s="17"/>
    </row>
    <row r="10" spans="1:7" ht="31.5">
      <c r="A10" s="6" t="s">
        <v>37</v>
      </c>
      <c r="B10" s="4" t="s">
        <v>15</v>
      </c>
      <c r="C10" s="5" t="s">
        <v>14</v>
      </c>
      <c r="D10" s="45">
        <v>3.7</v>
      </c>
      <c r="E10" s="29"/>
      <c r="F10" s="27"/>
      <c r="G10" s="17"/>
    </row>
    <row r="11" spans="1:7" ht="15.75">
      <c r="A11" s="6" t="s">
        <v>38</v>
      </c>
      <c r="B11" s="4" t="s">
        <v>16</v>
      </c>
      <c r="C11" s="5" t="s">
        <v>2</v>
      </c>
      <c r="D11" s="23">
        <f>D8/D10+1</f>
        <v>28.027027027027025</v>
      </c>
      <c r="E11" s="29"/>
      <c r="F11" s="27"/>
      <c r="G11" s="17"/>
    </row>
    <row r="12" spans="1:7" ht="47.25">
      <c r="A12" s="6" t="s">
        <v>39</v>
      </c>
      <c r="B12" s="38" t="s">
        <v>72</v>
      </c>
      <c r="C12" s="39" t="s">
        <v>4</v>
      </c>
      <c r="D12" s="40">
        <f>0.4*0.4*0.8*D11</f>
        <v>3.58745945945946</v>
      </c>
      <c r="E12" s="41">
        <v>600</v>
      </c>
      <c r="F12" s="42">
        <f>D12*E12</f>
        <v>2152.475675675676</v>
      </c>
      <c r="G12" s="17"/>
    </row>
    <row r="13" spans="1:7" ht="47.25">
      <c r="A13" s="6" t="s">
        <v>40</v>
      </c>
      <c r="B13" s="38" t="s">
        <v>73</v>
      </c>
      <c r="C13" s="39" t="s">
        <v>3</v>
      </c>
      <c r="D13" s="40">
        <f>D12*1.5</f>
        <v>5.3811891891891905</v>
      </c>
      <c r="E13" s="41">
        <v>300</v>
      </c>
      <c r="F13" s="42">
        <f>D13*E13</f>
        <v>1614.3567567567572</v>
      </c>
      <c r="G13" s="17"/>
    </row>
    <row r="14" spans="1:7" ht="69" customHeight="1">
      <c r="A14" s="6" t="s">
        <v>41</v>
      </c>
      <c r="B14" s="38" t="s">
        <v>74</v>
      </c>
      <c r="C14" s="39" t="s">
        <v>4</v>
      </c>
      <c r="D14" s="40">
        <f>0.4*0.4*0.8*D11*1.1</f>
        <v>3.9462054054054065</v>
      </c>
      <c r="E14" s="41">
        <v>3800</v>
      </c>
      <c r="F14" s="42">
        <f>D14*E14</f>
        <v>14995.580540540544</v>
      </c>
      <c r="G14" s="17"/>
    </row>
    <row r="15" spans="1:7" ht="31.5">
      <c r="A15" s="6" t="s">
        <v>42</v>
      </c>
      <c r="B15" s="7" t="s">
        <v>17</v>
      </c>
      <c r="C15" s="8" t="s">
        <v>4</v>
      </c>
      <c r="D15" s="9">
        <f>D14</f>
        <v>3.9462054054054065</v>
      </c>
      <c r="E15" s="30">
        <v>3600</v>
      </c>
      <c r="F15" s="28"/>
      <c r="G15" s="17">
        <f>D15*E15</f>
        <v>14206.339459459463</v>
      </c>
    </row>
    <row r="16" spans="1:7" ht="66.75" customHeight="1">
      <c r="A16" s="6" t="s">
        <v>43</v>
      </c>
      <c r="B16" s="4" t="s">
        <v>75</v>
      </c>
      <c r="C16" s="5" t="s">
        <v>14</v>
      </c>
      <c r="D16" s="45">
        <f>(D8-D11*0.4)*1*0</f>
        <v>0</v>
      </c>
      <c r="E16" s="16"/>
      <c r="F16" s="27"/>
      <c r="G16" s="17"/>
    </row>
    <row r="17" spans="1:7" ht="47.25">
      <c r="A17" s="6" t="s">
        <v>44</v>
      </c>
      <c r="B17" s="4" t="s">
        <v>78</v>
      </c>
      <c r="C17" s="5" t="s">
        <v>14</v>
      </c>
      <c r="D17" s="10">
        <v>0.3</v>
      </c>
      <c r="E17" s="16"/>
      <c r="F17" s="27"/>
      <c r="G17" s="17"/>
    </row>
    <row r="18" spans="1:7" ht="47.25">
      <c r="A18" s="6" t="s">
        <v>45</v>
      </c>
      <c r="B18" s="4" t="s">
        <v>79</v>
      </c>
      <c r="C18" s="5" t="s">
        <v>14</v>
      </c>
      <c r="D18" s="10">
        <v>0.2</v>
      </c>
      <c r="E18" s="16"/>
      <c r="F18" s="27"/>
      <c r="G18" s="17"/>
    </row>
    <row r="19" spans="1:7" ht="31.5">
      <c r="A19" s="6" t="s">
        <v>46</v>
      </c>
      <c r="B19" s="4" t="s">
        <v>77</v>
      </c>
      <c r="C19" s="5" t="s">
        <v>14</v>
      </c>
      <c r="D19" s="10">
        <v>0.25</v>
      </c>
      <c r="E19" s="16"/>
      <c r="F19" s="27"/>
      <c r="G19" s="17"/>
    </row>
    <row r="20" spans="1:7" ht="31.5">
      <c r="A20" s="6" t="s">
        <v>47</v>
      </c>
      <c r="B20" s="4" t="s">
        <v>76</v>
      </c>
      <c r="C20" s="5" t="s">
        <v>14</v>
      </c>
      <c r="D20" s="47">
        <f>D17+D18</f>
        <v>0.5</v>
      </c>
      <c r="E20" s="16"/>
      <c r="F20" s="27"/>
      <c r="G20" s="17"/>
    </row>
    <row r="21" spans="1:7" ht="31.5">
      <c r="A21" s="6" t="s">
        <v>48</v>
      </c>
      <c r="B21" s="38" t="s">
        <v>80</v>
      </c>
      <c r="C21" s="39" t="s">
        <v>4</v>
      </c>
      <c r="D21" s="48">
        <f>D16*D19*D17</f>
        <v>0</v>
      </c>
      <c r="E21" s="41">
        <f>E12</f>
        <v>600</v>
      </c>
      <c r="F21" s="42">
        <f>D21*E21</f>
        <v>0</v>
      </c>
      <c r="G21" s="17"/>
    </row>
    <row r="22" spans="1:7" ht="47.25">
      <c r="A22" s="6" t="s">
        <v>49</v>
      </c>
      <c r="B22" s="38" t="s">
        <v>73</v>
      </c>
      <c r="C22" s="39" t="s">
        <v>3</v>
      </c>
      <c r="D22" s="40">
        <f>D21*1.5</f>
        <v>0</v>
      </c>
      <c r="E22" s="41">
        <f>E13</f>
        <v>300</v>
      </c>
      <c r="F22" s="42">
        <f>D22*E22</f>
        <v>0</v>
      </c>
      <c r="G22" s="17"/>
    </row>
    <row r="23" spans="1:7" ht="111.75" customHeight="1">
      <c r="A23" s="6" t="s">
        <v>50</v>
      </c>
      <c r="B23" s="38" t="s">
        <v>81</v>
      </c>
      <c r="C23" s="39" t="s">
        <v>4</v>
      </c>
      <c r="D23" s="40">
        <f>D16*D19*(D17+D18)</f>
        <v>0</v>
      </c>
      <c r="E23" s="41">
        <v>4000</v>
      </c>
      <c r="F23" s="42">
        <f>D23*E23</f>
        <v>0</v>
      </c>
      <c r="G23" s="17"/>
    </row>
    <row r="24" spans="1:7" ht="31.5">
      <c r="A24" s="6" t="s">
        <v>51</v>
      </c>
      <c r="B24" s="7" t="s">
        <v>17</v>
      </c>
      <c r="C24" s="8" t="s">
        <v>4</v>
      </c>
      <c r="D24" s="9">
        <f>D23</f>
        <v>0</v>
      </c>
      <c r="E24" s="30">
        <v>4000</v>
      </c>
      <c r="F24" s="28"/>
      <c r="G24" s="17">
        <f>D24*E24</f>
        <v>0</v>
      </c>
    </row>
    <row r="25" spans="1:7" ht="15.75">
      <c r="A25" s="6" t="s">
        <v>52</v>
      </c>
      <c r="B25" s="7" t="s">
        <v>82</v>
      </c>
      <c r="C25" s="8" t="s">
        <v>14</v>
      </c>
      <c r="D25" s="9">
        <f>D16*6+(D16/2)*4*(D17+D18)</f>
        <v>0</v>
      </c>
      <c r="E25" s="30">
        <v>20</v>
      </c>
      <c r="F25" s="28"/>
      <c r="G25" s="17">
        <f>D25*E25</f>
        <v>0</v>
      </c>
    </row>
    <row r="26" spans="1:7" ht="15.75">
      <c r="A26" s="6" t="s">
        <v>53</v>
      </c>
      <c r="B26" s="7" t="s">
        <v>84</v>
      </c>
      <c r="C26" s="8" t="s">
        <v>14</v>
      </c>
      <c r="D26" s="9">
        <f>D25*0.2</f>
        <v>0</v>
      </c>
      <c r="E26" s="30">
        <v>5</v>
      </c>
      <c r="F26" s="28"/>
      <c r="G26" s="17">
        <f>D26*E26</f>
        <v>0</v>
      </c>
    </row>
    <row r="27" spans="1:7" ht="31.5">
      <c r="A27" s="6" t="s">
        <v>54</v>
      </c>
      <c r="B27" s="7" t="s">
        <v>83</v>
      </c>
      <c r="C27" s="8" t="s">
        <v>7</v>
      </c>
      <c r="D27" s="9">
        <f>D16*D19*1.1</f>
        <v>0</v>
      </c>
      <c r="E27" s="30">
        <v>100</v>
      </c>
      <c r="F27" s="28"/>
      <c r="G27" s="17">
        <f>D27*E27</f>
        <v>0</v>
      </c>
    </row>
    <row r="28" spans="1:7" ht="54" customHeight="1">
      <c r="A28" s="6" t="s">
        <v>55</v>
      </c>
      <c r="B28" s="38" t="s">
        <v>109</v>
      </c>
      <c r="C28" s="39" t="s">
        <v>2</v>
      </c>
      <c r="D28" s="53">
        <f>D11</f>
        <v>28.027027027027025</v>
      </c>
      <c r="E28" s="41">
        <v>150</v>
      </c>
      <c r="F28" s="42">
        <f>D28*E28</f>
        <v>4204.054054054053</v>
      </c>
      <c r="G28" s="17"/>
    </row>
    <row r="29" spans="1:7" ht="49.5" customHeight="1">
      <c r="A29" s="6" t="s">
        <v>56</v>
      </c>
      <c r="B29" s="7" t="s">
        <v>68</v>
      </c>
      <c r="C29" s="8" t="s">
        <v>14</v>
      </c>
      <c r="D29" s="9">
        <f>(D9+1)*D11</f>
        <v>84.08108108108107</v>
      </c>
      <c r="E29" s="31">
        <v>100</v>
      </c>
      <c r="F29" s="17"/>
      <c r="G29" s="17">
        <f>D29*E29</f>
        <v>8408.108108108107</v>
      </c>
    </row>
    <row r="30" spans="1:7" ht="31.5">
      <c r="A30" s="6" t="s">
        <v>57</v>
      </c>
      <c r="B30" s="7" t="s">
        <v>18</v>
      </c>
      <c r="C30" s="8" t="s">
        <v>2</v>
      </c>
      <c r="D30" s="9">
        <v>10</v>
      </c>
      <c r="E30" s="30">
        <v>50</v>
      </c>
      <c r="F30" s="17"/>
      <c r="G30" s="17">
        <f>D30*E30</f>
        <v>500</v>
      </c>
    </row>
    <row r="31" spans="1:7" ht="70.5" customHeight="1">
      <c r="A31" s="6" t="s">
        <v>58</v>
      </c>
      <c r="B31" s="38" t="s">
        <v>103</v>
      </c>
      <c r="C31" s="39" t="s">
        <v>2</v>
      </c>
      <c r="D31" s="45">
        <v>0</v>
      </c>
      <c r="E31" s="41">
        <v>3000</v>
      </c>
      <c r="F31" s="42">
        <f>D31*E31</f>
        <v>0</v>
      </c>
      <c r="G31" s="17"/>
    </row>
    <row r="32" spans="1:7" ht="31.5">
      <c r="A32" s="6" t="s">
        <v>59</v>
      </c>
      <c r="B32" s="7" t="s">
        <v>104</v>
      </c>
      <c r="C32" s="8" t="s">
        <v>2</v>
      </c>
      <c r="D32" s="46">
        <f>(D9/(0.08+0.01))*4*D31</f>
        <v>0</v>
      </c>
      <c r="E32" s="30">
        <v>14</v>
      </c>
      <c r="F32" s="17"/>
      <c r="G32" s="17">
        <f>D32*E32</f>
        <v>0</v>
      </c>
    </row>
    <row r="33" spans="1:7" ht="31.5">
      <c r="A33" s="6" t="s">
        <v>60</v>
      </c>
      <c r="B33" s="7" t="s">
        <v>85</v>
      </c>
      <c r="C33" s="8" t="s">
        <v>4</v>
      </c>
      <c r="D33" s="9">
        <f>0.12*(0.068+0.25)*D32*0.01</f>
        <v>0</v>
      </c>
      <c r="E33" s="30">
        <v>3500</v>
      </c>
      <c r="F33" s="28"/>
      <c r="G33" s="17">
        <f>D33*E33</f>
        <v>0</v>
      </c>
    </row>
    <row r="34" spans="1:7" ht="36" customHeight="1">
      <c r="A34" s="6" t="s">
        <v>61</v>
      </c>
      <c r="B34" s="38" t="s">
        <v>113</v>
      </c>
      <c r="C34" s="39" t="s">
        <v>2</v>
      </c>
      <c r="D34" s="53">
        <f>D31</f>
        <v>0</v>
      </c>
      <c r="E34" s="41">
        <v>150</v>
      </c>
      <c r="F34" s="42">
        <f>D34*E34</f>
        <v>0</v>
      </c>
      <c r="G34" s="17"/>
    </row>
    <row r="35" spans="1:7" ht="31.5">
      <c r="A35" s="6" t="s">
        <v>62</v>
      </c>
      <c r="B35" s="7" t="s">
        <v>105</v>
      </c>
      <c r="C35" s="8" t="s">
        <v>2</v>
      </c>
      <c r="D35" s="46">
        <f>D34</f>
        <v>0</v>
      </c>
      <c r="E35" s="30">
        <v>750</v>
      </c>
      <c r="F35" s="17"/>
      <c r="G35" s="17">
        <f>D35*E35</f>
        <v>0</v>
      </c>
    </row>
    <row r="36" spans="1:7" ht="83.25" customHeight="1">
      <c r="A36" s="6" t="s">
        <v>63</v>
      </c>
      <c r="B36" s="38" t="s">
        <v>110</v>
      </c>
      <c r="C36" s="39" t="s">
        <v>7</v>
      </c>
      <c r="D36" s="43">
        <f>1*3*D9+1*1*D9</f>
        <v>8</v>
      </c>
      <c r="E36" s="41">
        <v>700</v>
      </c>
      <c r="F36" s="42">
        <f>D36*E36</f>
        <v>5600</v>
      </c>
      <c r="G36" s="17"/>
    </row>
    <row r="37" spans="1:7" ht="31.5">
      <c r="A37" s="6" t="s">
        <v>86</v>
      </c>
      <c r="B37" s="7" t="s">
        <v>8</v>
      </c>
      <c r="C37" s="8" t="s">
        <v>3</v>
      </c>
      <c r="D37" s="9">
        <f>D12*0.05</f>
        <v>0.17937297297297303</v>
      </c>
      <c r="E37" s="30">
        <v>26500</v>
      </c>
      <c r="F37" s="17"/>
      <c r="G37" s="17">
        <f>D37*E37</f>
        <v>4753.3837837837855</v>
      </c>
    </row>
    <row r="38" spans="1:7" ht="15.75">
      <c r="A38" s="6" t="s">
        <v>87</v>
      </c>
      <c r="B38" s="7" t="s">
        <v>9</v>
      </c>
      <c r="C38" s="8" t="s">
        <v>2</v>
      </c>
      <c r="D38" s="9">
        <f>4*1+2*1</f>
        <v>6</v>
      </c>
      <c r="E38" s="30">
        <v>250</v>
      </c>
      <c r="F38" s="17"/>
      <c r="G38" s="17">
        <f>D38*E38</f>
        <v>1500</v>
      </c>
    </row>
    <row r="39" spans="1:7" ht="15.75">
      <c r="A39" s="6" t="s">
        <v>88</v>
      </c>
      <c r="B39" s="7" t="s">
        <v>10</v>
      </c>
      <c r="C39" s="8" t="s">
        <v>2</v>
      </c>
      <c r="D39" s="9">
        <v>4</v>
      </c>
      <c r="E39" s="30">
        <v>30</v>
      </c>
      <c r="F39" s="17"/>
      <c r="G39" s="17">
        <f>D39*E39</f>
        <v>120</v>
      </c>
    </row>
    <row r="40" spans="1:7" ht="15.75">
      <c r="A40" s="6" t="s">
        <v>89</v>
      </c>
      <c r="B40" s="7" t="s">
        <v>5</v>
      </c>
      <c r="C40" s="8" t="s">
        <v>6</v>
      </c>
      <c r="D40" s="9">
        <f>D36*0.3</f>
        <v>2.4</v>
      </c>
      <c r="E40" s="30">
        <v>80</v>
      </c>
      <c r="F40" s="17"/>
      <c r="G40" s="17">
        <f>D40*E40</f>
        <v>192</v>
      </c>
    </row>
    <row r="41" spans="1:7" ht="15.75">
      <c r="A41" s="6" t="s">
        <v>90</v>
      </c>
      <c r="B41" s="7" t="s">
        <v>18</v>
      </c>
      <c r="C41" s="8" t="s">
        <v>2</v>
      </c>
      <c r="D41" s="46">
        <f>D36*0.4</f>
        <v>3.2</v>
      </c>
      <c r="E41" s="30">
        <v>50</v>
      </c>
      <c r="F41" s="17"/>
      <c r="G41" s="17">
        <f>D41*E41</f>
        <v>160</v>
      </c>
    </row>
    <row r="42" spans="1:7" ht="31.5">
      <c r="A42" s="6" t="s">
        <v>91</v>
      </c>
      <c r="B42" s="38" t="s">
        <v>11</v>
      </c>
      <c r="C42" s="39" t="s">
        <v>12</v>
      </c>
      <c r="D42" s="40">
        <f>D8</f>
        <v>100</v>
      </c>
      <c r="E42" s="41">
        <v>100</v>
      </c>
      <c r="F42" s="42">
        <f>D42*E42</f>
        <v>10000</v>
      </c>
      <c r="G42" s="17"/>
    </row>
    <row r="43" spans="1:7" ht="31.5">
      <c r="A43" s="6" t="s">
        <v>92</v>
      </c>
      <c r="B43" s="7" t="s">
        <v>8</v>
      </c>
      <c r="C43" s="8" t="s">
        <v>3</v>
      </c>
      <c r="D43" s="9">
        <f>D42*2*0.001476</f>
        <v>0.2952</v>
      </c>
      <c r="E43" s="30">
        <f>E37</f>
        <v>26500</v>
      </c>
      <c r="F43" s="17"/>
      <c r="G43" s="17">
        <f aca="true" t="shared" si="0" ref="G43:G52">D43*E43</f>
        <v>7822.8</v>
      </c>
    </row>
    <row r="44" spans="1:7" ht="15.75">
      <c r="A44" s="6" t="s">
        <v>93</v>
      </c>
      <c r="B44" s="7" t="s">
        <v>5</v>
      </c>
      <c r="C44" s="8" t="s">
        <v>6</v>
      </c>
      <c r="D44" s="9">
        <f>D42*0.15</f>
        <v>15</v>
      </c>
      <c r="E44" s="30">
        <v>80</v>
      </c>
      <c r="F44" s="17"/>
      <c r="G44" s="17">
        <f t="shared" si="0"/>
        <v>1200</v>
      </c>
    </row>
    <row r="45" spans="1:7" ht="31.5">
      <c r="A45" s="6" t="s">
        <v>94</v>
      </c>
      <c r="B45" s="7" t="s">
        <v>19</v>
      </c>
      <c r="C45" s="8" t="s">
        <v>2</v>
      </c>
      <c r="D45" s="46">
        <f>D42*0.2</f>
        <v>20</v>
      </c>
      <c r="E45" s="30">
        <v>50</v>
      </c>
      <c r="F45" s="17"/>
      <c r="G45" s="17">
        <f t="shared" si="0"/>
        <v>1000</v>
      </c>
    </row>
    <row r="46" spans="1:7" ht="63">
      <c r="A46" s="6" t="s">
        <v>95</v>
      </c>
      <c r="B46" s="38" t="s">
        <v>70</v>
      </c>
      <c r="C46" s="39" t="s">
        <v>7</v>
      </c>
      <c r="D46" s="40">
        <f>D11*0.32*2+D42*0.12*2</f>
        <v>41.93729729729729</v>
      </c>
      <c r="E46" s="41">
        <v>100</v>
      </c>
      <c r="F46" s="42">
        <f>D46*E46</f>
        <v>4193.729729729729</v>
      </c>
      <c r="G46" s="17"/>
    </row>
    <row r="47" spans="1:7" ht="15.75">
      <c r="A47" s="6" t="s">
        <v>96</v>
      </c>
      <c r="B47" s="7" t="s">
        <v>20</v>
      </c>
      <c r="C47" s="8" t="s">
        <v>6</v>
      </c>
      <c r="D47" s="9">
        <f>D46*0.3</f>
        <v>12.581189189189187</v>
      </c>
      <c r="E47" s="30">
        <v>120</v>
      </c>
      <c r="F47" s="17"/>
      <c r="G47" s="17">
        <f t="shared" si="0"/>
        <v>1509.7427027027024</v>
      </c>
    </row>
    <row r="48" spans="1:7" ht="15.75">
      <c r="A48" s="6" t="s">
        <v>97</v>
      </c>
      <c r="B48" s="7" t="s">
        <v>21</v>
      </c>
      <c r="C48" s="8" t="s">
        <v>6</v>
      </c>
      <c r="D48" s="9">
        <f>D46*0.3</f>
        <v>12.581189189189187</v>
      </c>
      <c r="E48" s="30">
        <v>100</v>
      </c>
      <c r="F48" s="17"/>
      <c r="G48" s="17">
        <f t="shared" si="0"/>
        <v>1258.1189189189188</v>
      </c>
    </row>
    <row r="49" spans="1:7" ht="15.75">
      <c r="A49" s="6" t="s">
        <v>98</v>
      </c>
      <c r="B49" s="7" t="s">
        <v>22</v>
      </c>
      <c r="C49" s="8" t="s">
        <v>23</v>
      </c>
      <c r="D49" s="9">
        <f>D47*0.2</f>
        <v>2.5162378378378376</v>
      </c>
      <c r="E49" s="30">
        <v>45</v>
      </c>
      <c r="F49" s="17"/>
      <c r="G49" s="17">
        <f t="shared" si="0"/>
        <v>113.23070270270269</v>
      </c>
    </row>
    <row r="50" spans="1:7" ht="126">
      <c r="A50" s="6" t="s">
        <v>99</v>
      </c>
      <c r="B50" s="38" t="s">
        <v>102</v>
      </c>
      <c r="C50" s="39" t="s">
        <v>7</v>
      </c>
      <c r="D50" s="40">
        <f>(D8-D24*0.4)*D9</f>
        <v>200</v>
      </c>
      <c r="E50" s="41">
        <v>150</v>
      </c>
      <c r="F50" s="42">
        <f>D50*E50</f>
        <v>30000</v>
      </c>
      <c r="G50" s="17"/>
    </row>
    <row r="51" spans="1:7" ht="63">
      <c r="A51" s="6" t="s">
        <v>100</v>
      </c>
      <c r="B51" s="7" t="s">
        <v>24</v>
      </c>
      <c r="C51" s="8" t="s">
        <v>7</v>
      </c>
      <c r="D51" s="9">
        <f>D50</f>
        <v>200</v>
      </c>
      <c r="E51" s="30">
        <v>200</v>
      </c>
      <c r="F51" s="17"/>
      <c r="G51" s="17">
        <f t="shared" si="0"/>
        <v>40000</v>
      </c>
    </row>
    <row r="52" spans="1:7" ht="15.75">
      <c r="A52" s="6" t="s">
        <v>101</v>
      </c>
      <c r="B52" s="18" t="s">
        <v>25</v>
      </c>
      <c r="C52" s="19" t="s">
        <v>26</v>
      </c>
      <c r="D52" s="20">
        <f>D42*8*1.05/1000</f>
        <v>0.84</v>
      </c>
      <c r="E52" s="32">
        <v>2500</v>
      </c>
      <c r="F52" s="21"/>
      <c r="G52" s="17">
        <f t="shared" si="0"/>
        <v>2100</v>
      </c>
    </row>
    <row r="53" spans="1:7" ht="15.75">
      <c r="A53" s="6" t="s">
        <v>111</v>
      </c>
      <c r="B53" s="51" t="s">
        <v>34</v>
      </c>
      <c r="C53" s="52"/>
      <c r="D53" s="47"/>
      <c r="E53" s="50"/>
      <c r="F53" s="49"/>
      <c r="G53" s="25"/>
    </row>
    <row r="54" spans="1:7" ht="79.5" thickBot="1">
      <c r="A54" s="6" t="s">
        <v>112</v>
      </c>
      <c r="B54" s="7" t="s">
        <v>69</v>
      </c>
      <c r="C54" s="8"/>
      <c r="D54" s="9"/>
      <c r="E54" s="30"/>
      <c r="F54" s="17"/>
      <c r="G54" s="17">
        <f>SUM(G8:G53)*0.03</f>
        <v>2545.3117102702704</v>
      </c>
    </row>
    <row r="55" spans="1:8" ht="16.5" thickBot="1">
      <c r="A55" s="22"/>
      <c r="B55" s="33" t="s">
        <v>27</v>
      </c>
      <c r="C55" s="34"/>
      <c r="D55" s="35"/>
      <c r="E55" s="36"/>
      <c r="F55" s="37">
        <f>SUM(F7:F54)</f>
        <v>72760.19675675675</v>
      </c>
      <c r="G55" s="37">
        <f>SUM(G7:G54)</f>
        <v>87389.03538594596</v>
      </c>
      <c r="H55" s="44"/>
    </row>
    <row r="56" ht="13.5" thickBot="1"/>
    <row r="57" spans="1:7" ht="249" customHeight="1">
      <c r="A57" s="77" t="s">
        <v>67</v>
      </c>
      <c r="B57" s="78"/>
      <c r="C57" s="78"/>
      <c r="D57" s="78"/>
      <c r="E57" s="78"/>
      <c r="F57" s="78"/>
      <c r="G57" s="79"/>
    </row>
    <row r="58" spans="1:7" ht="147.75" customHeight="1" thickBot="1">
      <c r="A58" s="80" t="s">
        <v>107</v>
      </c>
      <c r="B58" s="81"/>
      <c r="C58" s="81"/>
      <c r="D58" s="81"/>
      <c r="E58" s="81"/>
      <c r="F58" s="81"/>
      <c r="G58" s="82"/>
    </row>
    <row r="59" ht="12.75">
      <c r="A59" t="s">
        <v>64</v>
      </c>
    </row>
    <row r="60" ht="12.75">
      <c r="A60" t="s">
        <v>65</v>
      </c>
    </row>
    <row r="61" spans="1:4" ht="12.75">
      <c r="A61" s="76" t="s">
        <v>66</v>
      </c>
      <c r="B61" s="76"/>
      <c r="D61" t="s">
        <v>108</v>
      </c>
    </row>
  </sheetData>
  <sheetProtection password="D290" sheet="1" objects="1" scenarios="1" selectLockedCells="1" selectUnlockedCells="1"/>
  <mergeCells count="13">
    <mergeCell ref="A61:B61"/>
    <mergeCell ref="A57:G57"/>
    <mergeCell ref="A58:G58"/>
    <mergeCell ref="A1:G1"/>
    <mergeCell ref="A3:B3"/>
    <mergeCell ref="A4:A6"/>
    <mergeCell ref="E4:E6"/>
    <mergeCell ref="F4:F6"/>
    <mergeCell ref="G4:G6"/>
    <mergeCell ref="B4:B6"/>
    <mergeCell ref="A2:G2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Igor</cp:lastModifiedBy>
  <cp:lastPrinted>2009-04-10T18:54:29Z</cp:lastPrinted>
  <dcterms:created xsi:type="dcterms:W3CDTF">2009-03-27T12:37:05Z</dcterms:created>
  <dcterms:modified xsi:type="dcterms:W3CDTF">2010-01-15T22:42:15Z</dcterms:modified>
  <cp:category/>
  <cp:version/>
  <cp:contentType/>
  <cp:contentStatus/>
</cp:coreProperties>
</file>