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<sst xmlns="http://schemas.openxmlformats.org/spreadsheetml/2006/main" count="234" uniqueCount="129">
  <si>
    <t>м</t>
  </si>
  <si>
    <t>м2</t>
  </si>
  <si>
    <t>Объёмы (размеры)</t>
  </si>
  <si>
    <t>Итого за  работу, руб..</t>
  </si>
  <si>
    <t>шт</t>
  </si>
  <si>
    <t>м3</t>
  </si>
  <si>
    <t>Ед.изм.</t>
  </si>
  <si>
    <t>Цена за единицу работы (материала), руб..</t>
  </si>
  <si>
    <t>Высота сруба</t>
  </si>
  <si>
    <t>Диаметр бревна (бруса)</t>
  </si>
  <si>
    <t xml:space="preserve">Количество торцов стен перерубов выступаюших из стен </t>
  </si>
  <si>
    <t>Расчётная длина всех вертикальных швов</t>
  </si>
  <si>
    <t>Длина торцов (выступов чашек)</t>
  </si>
  <si>
    <t>Расчётная длина  швов по торцам (чашкам)</t>
  </si>
  <si>
    <t>м.пог</t>
  </si>
  <si>
    <t>ИТОГО</t>
  </si>
  <si>
    <t>Тел. 89605521834</t>
  </si>
  <si>
    <t xml:space="preserve">Конопатка сруба с двух сторон </t>
  </si>
  <si>
    <t>Монтаж полков</t>
  </si>
  <si>
    <t>Вставка окон в готовые проёмы без откосов и обналички</t>
  </si>
  <si>
    <t>Вставка фрамуг  в готовые проёмы без откосов и обналички</t>
  </si>
  <si>
    <t>Установка подоконника</t>
  </si>
  <si>
    <t>Монтаж отлива на окно</t>
  </si>
  <si>
    <t>Монтаж отлива на фрамугу</t>
  </si>
  <si>
    <t>Длина бани</t>
  </si>
  <si>
    <t>Ширина бани</t>
  </si>
  <si>
    <t>Высота помешений до потолка</t>
  </si>
  <si>
    <t>Формирование проёма фрамуги</t>
  </si>
  <si>
    <t>Откосы и обналичка  дверей (обналичка с двух сторон )</t>
  </si>
  <si>
    <r>
      <t xml:space="preserve">Откосы на окно и обналичка с внутреней  </t>
    </r>
    <r>
      <rPr>
        <b/>
        <u val="single"/>
        <sz val="11"/>
        <rFont val="Calibri"/>
        <family val="2"/>
      </rPr>
      <t>и внешней</t>
    </r>
    <r>
      <rPr>
        <b/>
        <sz val="11"/>
        <rFont val="Calibri"/>
        <family val="2"/>
      </rPr>
      <t xml:space="preserve"> стороны</t>
    </r>
  </si>
  <si>
    <r>
      <t xml:space="preserve">Откосы на фрамугу и обналичка с внутреней и </t>
    </r>
    <r>
      <rPr>
        <b/>
        <u val="single"/>
        <sz val="11"/>
        <rFont val="Calibri"/>
        <family val="2"/>
      </rPr>
      <t>внешней</t>
    </r>
    <r>
      <rPr>
        <b/>
        <sz val="11"/>
        <rFont val="Calibri"/>
        <family val="2"/>
      </rPr>
      <t xml:space="preserve"> стороны</t>
    </r>
  </si>
  <si>
    <t>Ступеней</t>
  </si>
  <si>
    <t>Плинтусовка  остальных помещений</t>
  </si>
  <si>
    <t xml:space="preserve">Расчёт оплаты за работу по отделке бани </t>
  </si>
  <si>
    <t>Фактическая длина всех горизонтальных  швов с двух сторон (общая изнутри и снаружи)</t>
  </si>
  <si>
    <t xml:space="preserve">Заделка проёмов между фундаментными столбиками плоским шифером </t>
  </si>
  <si>
    <t>Монтаж отливов на четыре стены по нижнему венцу бани (с прорезкой паза в бревне, прогибом канта на отливах для вставки в пропиленный паз бревна)</t>
  </si>
  <si>
    <t>Обработка чернового пола огнебиозащитным составом с двух сторон(в т.ч. половых лаг)</t>
  </si>
  <si>
    <t>Утепление пола первого этажа утеплителем типа Урса слоем до 100мм (с укладкой плёнки гидроизоляции)</t>
  </si>
  <si>
    <t xml:space="preserve">Монтаж чистового пола бани  (в т.ч. в парилке) </t>
  </si>
  <si>
    <t>Без плинтусовки (кроме парилки), плинтусовка через год, после перетяжки пола</t>
  </si>
  <si>
    <t>Утепление потолка бани ( слоем до 100мм)(с укладкой плёнки пароизоляции и монтажа фольги на потолок в парилке)</t>
  </si>
  <si>
    <t>Длина парилки</t>
  </si>
  <si>
    <t>Ширина парилки</t>
  </si>
  <si>
    <t>Обивка  потолка парилки  вагонкой из липы (или осины)</t>
  </si>
  <si>
    <t>Обивка  стен парилки  вагонкой из липы (или осины)(с монтажом фольги)</t>
  </si>
  <si>
    <t>Объём уточняется на месте</t>
  </si>
  <si>
    <t>Если необходимо</t>
  </si>
  <si>
    <t>Плинтусовка  стен, потолка и пола парилки</t>
  </si>
  <si>
    <t xml:space="preserve">Отделка вагонкой стен,потолков, перегородок остальных помещений бани   (в т.ч. плёнка гидропароизоляции) </t>
  </si>
  <si>
    <t>Формирование оконного проёма в рубленой стене с врезкой усадочного шипа</t>
  </si>
  <si>
    <t>Формирование дверного проёма в рубленой стене с врезкой усадочного шипа</t>
  </si>
  <si>
    <t>Вставка дверей  (без доборов и обналички)</t>
  </si>
  <si>
    <t>Если количество дверей проставлено неточно, то  измените на своё значение</t>
  </si>
  <si>
    <t>Если количество окон проставлено неточно, то  измените на своё значение</t>
  </si>
  <si>
    <t xml:space="preserve">Устройство лестничного проёма в потолке </t>
  </si>
  <si>
    <t>Монтаж лестницы (без покраски)</t>
  </si>
  <si>
    <t>Количество ступеней ориентировочно. Нужно уточнять на месте</t>
  </si>
  <si>
    <t>Устройство стандартной дровяной печи (без устройства монолитного фундамента, опора на половые лаги)(в т.ч. прохождение перекрытий, отделка кирпичём, огнезащита базальтом, прохождение кровли)</t>
  </si>
  <si>
    <t>Остекление окон (вырезанными заготовками стёкол)</t>
  </si>
  <si>
    <t>Остекление дверей (вырезанными заготовками стёкол)</t>
  </si>
  <si>
    <t>Длина мансардного помещения</t>
  </si>
  <si>
    <t>Ширина мансардного помещения</t>
  </si>
  <si>
    <t>Высота мансардного помещения</t>
  </si>
  <si>
    <t xml:space="preserve">Монтаж чистового пола мансарды  (площадь лестничного проёма исключена) </t>
  </si>
  <si>
    <t>Предполагаемая площадь лестничного проёма</t>
  </si>
  <si>
    <t>Если  проставлено неточно, то  измените на своё значение</t>
  </si>
  <si>
    <t>Без плинтусовки, плинтусовка через год, после перетяжки пола</t>
  </si>
  <si>
    <t>Сплошная обрешотка обрезной доской стен мансарды (основа для опоры утеплителя)(с укладкой плёнки гидроизоляции)</t>
  </si>
  <si>
    <t>Если слоем 100мм то расценка 80 руб. 1м2</t>
  </si>
  <si>
    <t>Монтаж вагонки на стены мансардного помещения (с укладкой плёнки пароизоляции)</t>
  </si>
  <si>
    <t>Монтаж вагонки на потолок мансардного помещения (с укладкой плёнки пароизоляции)</t>
  </si>
  <si>
    <t>Плинтусовка стен и потолка мансардного помещения</t>
  </si>
  <si>
    <t>Формирование проёма под печь в рубленой стене с врезкой усадочного шипа.</t>
  </si>
  <si>
    <t>Исполнитель:  Коханов Игорь Васильевич</t>
  </si>
  <si>
    <t>Откосы и обналичка  входной двери (с  острагивания брёвен)</t>
  </si>
  <si>
    <t>Длина пристраиваемого тамбура</t>
  </si>
  <si>
    <t>Ширина пристраиваемого тамбура</t>
  </si>
  <si>
    <t>Если нужно, измените на своё значение</t>
  </si>
  <si>
    <t>Выемка грунта под столбики</t>
  </si>
  <si>
    <t>Глубина фундамента под столбиками</t>
  </si>
  <si>
    <t>Количество дополнительных столбиков</t>
  </si>
  <si>
    <t>Заливка фундамента под столбики (изготовление бетона вручную)</t>
  </si>
  <si>
    <t>Укладка фундаментных блоков</t>
  </si>
  <si>
    <t>Устройство тамбура</t>
  </si>
  <si>
    <t>Отделка бани</t>
  </si>
  <si>
    <t>Монтаж нижней обвязки</t>
  </si>
  <si>
    <t>Монтаж столбиков каркаса</t>
  </si>
  <si>
    <t>Монтаж половых лаг</t>
  </si>
  <si>
    <t>Монтаж двери</t>
  </si>
  <si>
    <t>Утепление стен тамбура плитным утеплителем слоем до 100мм</t>
  </si>
  <si>
    <t>Монтаж чернового пола тамбура</t>
  </si>
  <si>
    <t>Утепление пола тамбура слоем до 100мм</t>
  </si>
  <si>
    <t>Монтаж чистового пола тамбура</t>
  </si>
  <si>
    <t>Плинтусовка пола, потолка, стен тамбура</t>
  </si>
  <si>
    <t>Обшивка стен тамбура изнутри вагонкой с укладкой плёнки(площадь дверного проёма исключена)</t>
  </si>
  <si>
    <t>Обшивка стен тамбура снаружи вагонкой с укладкой плёнки(площадь дверного проёма исключена)</t>
  </si>
  <si>
    <t>Обшивка потолка тамбура вагонкой с укладкой плёнки(площадь дверного проёма исключена)</t>
  </si>
  <si>
    <t>Утепление потолка тамбура слоем до 100мм</t>
  </si>
  <si>
    <t>Монтаж стропильной системы крыши тамбура</t>
  </si>
  <si>
    <t>Площадь ориентировочна</t>
  </si>
  <si>
    <t>Монтаж кровли крыши тамбура из профлиста</t>
  </si>
  <si>
    <t>Монтаж фрамуги  в готовые проёмы без откосов и обналички</t>
  </si>
  <si>
    <t>Монтаж простых ступенек</t>
  </si>
  <si>
    <t>Прочие возможные работы</t>
  </si>
  <si>
    <t>Объёмы ориентировочны</t>
  </si>
  <si>
    <t>Монтаж примыкания кровли крыши тамбура к крыше основного дома с гидроизоляцией</t>
  </si>
  <si>
    <t>Монтаж вагонки на фронтонах тамбура</t>
  </si>
  <si>
    <t xml:space="preserve">Формирование карнизов и обшивка их вагонкой или софитами и монтаж лобовых </t>
  </si>
  <si>
    <t>Монтаж водоотливных желобов</t>
  </si>
  <si>
    <t>Монтаж водоотливных воронок с водоотливной трубой</t>
  </si>
  <si>
    <t>http://hold.okis.ru/</t>
  </si>
  <si>
    <t>Значения в ячейках с зелёным фоном можете сами менять и смета автоматически всё пересчитает. Если  какието работы включены лишние то в колонке  " E " напротив ненужного вида работ просто поставьте значение ноль и смета  пересчитает общие  итоги по смете.</t>
  </si>
  <si>
    <t>Обработка обрешотки огнебиозащитным составом с двух сторон(в т.ч. каркаса)</t>
  </si>
  <si>
    <t>Монтаж верхней обвязки</t>
  </si>
  <si>
    <t>Примечания исполнителя</t>
  </si>
  <si>
    <t>Примечания заказчика</t>
  </si>
  <si>
    <t xml:space="preserve">Расчёт предварительный, всё замеряется и уточняется на месте если нужно и пересчитывается.  Если какие-то виды работ возможно у Вас будут дополнительно  или наоборот я лишние включил то всё корректируется на месте. Наши стандартные пожелания: помещение для проживания бригады из 3х человек, место для стоянки легкового автомобиля, наличие электроэнэргии,  аванс на питание 2000 руб. в неделю на человека , отсутствие простоев ввиду отсутствия строительных материалов . Описать маршрут до объекта. Вся бригада Брянские, из одного города, Русские, трезвые, весь инструмент в наличии.  В колонке "Примечания заказчика" можете  написать вопросы если возникнут по позициям и выслать мне обратно смету. Объём работ по смете можем выполнить за две недели.
Если устраивают наши расценки, то время начала работ нужно согласовать
предварительно т.к. у нас уже формируется определённый график работ на весну этого года. В Апреле например моя бригада занята (есть предварительная договорённость с предыдущими заказчиками). На начало мая пока заказчика я ещё не нашёл.Жду ответ, вопросы, пожелания. </t>
  </si>
  <si>
    <t>Общая длина перегородки на втором этаже</t>
  </si>
  <si>
    <t>Монтаж каркаса перегородки</t>
  </si>
  <si>
    <t>Обшивка перегородки вагонкой с двух сторон (площадь проёма исключена)</t>
  </si>
  <si>
    <t>Вставка двери  (без доборов и обналички)</t>
  </si>
  <si>
    <t>Откосы (доборы) и обналичка  дверей (обналичка с двух сторон )</t>
  </si>
  <si>
    <t>Скидка 5%</t>
  </si>
  <si>
    <t>Монтаж чернового пола бани по готовым выровненым половым лагам (площадь парилки исключена) (без добавления дополнительных лаг)</t>
  </si>
  <si>
    <t>Утепление стен мансардного помещения слоем 100мм плитным утеплителем (площадь оконных проёмов исключена)</t>
  </si>
  <si>
    <t xml:space="preserve">Утепление потолка  мансардного помещения слоем 100мм плитным утеплителем </t>
  </si>
  <si>
    <t>Утепление (звукоизоляция) перегородки слоем 100мм</t>
  </si>
  <si>
    <t>10.01.2010г.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</si>
</sst>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  <numFmt numFmtId="182" formatCode="#,##0_ ;\-#,##0\ "/>
    <numFmt numFmtId="183" formatCode="0.0000000"/>
    <numFmt numFmtId="184" formatCode="0.00000000"/>
    <numFmt numFmtId="185" formatCode="0.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9"/>
      <color indexed="36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1"/>
      <color indexed="12"/>
      <name val="Calibri"/>
      <family val="2"/>
    </font>
    <font>
      <b/>
      <sz val="10"/>
      <color indexed="17"/>
      <name val="Calibri"/>
      <family val="2"/>
    </font>
    <font>
      <i/>
      <sz val="11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Calibri"/>
      <family val="2"/>
    </font>
    <font>
      <sz val="11"/>
      <color rgb="FF0000FF"/>
      <name val="Calibri"/>
      <family val="2"/>
    </font>
    <font>
      <sz val="11"/>
      <color rgb="FF00B050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2" xfId="0" applyFill="1" applyBorder="1" applyAlignment="1">
      <alignment/>
    </xf>
    <xf numFmtId="174" fontId="0" fillId="34" borderId="12" xfId="0" applyNumberFormat="1" applyFont="1" applyFill="1" applyBorder="1" applyAlignment="1">
      <alignment horizontal="center" wrapText="1"/>
    </xf>
    <xf numFmtId="1" fontId="0" fillId="33" borderId="15" xfId="0" applyNumberFormat="1" applyFont="1" applyFill="1" applyBorder="1" applyAlignment="1">
      <alignment horizontal="center" wrapText="1"/>
    </xf>
    <xf numFmtId="2" fontId="0" fillId="34" borderId="12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" fontId="0" fillId="34" borderId="12" xfId="0" applyNumberFormat="1" applyFont="1" applyFill="1" applyBorder="1" applyAlignment="1">
      <alignment horizontal="center" wrapText="1"/>
    </xf>
    <xf numFmtId="1" fontId="0" fillId="34" borderId="12" xfId="0" applyNumberFormat="1" applyFill="1" applyBorder="1" applyAlignment="1">
      <alignment horizontal="center" wrapText="1"/>
    </xf>
    <xf numFmtId="174" fontId="0" fillId="34" borderId="12" xfId="0" applyNumberForma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2" xfId="0" applyFont="1" applyBorder="1" applyAlignment="1">
      <alignment/>
    </xf>
    <xf numFmtId="1" fontId="25" fillId="34" borderId="12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" fontId="0" fillId="33" borderId="17" xfId="0" applyNumberFormat="1" applyFill="1" applyBorder="1" applyAlignment="1">
      <alignment horizontal="left" wrapText="1"/>
    </xf>
    <xf numFmtId="1" fontId="2" fillId="35" borderId="17" xfId="0" applyNumberFormat="1" applyFont="1" applyFill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1" fontId="0" fillId="35" borderId="17" xfId="0" applyNumberFormat="1" applyFill="1" applyBorder="1" applyAlignment="1">
      <alignment horizontal="left" wrapText="1"/>
    </xf>
    <xf numFmtId="1" fontId="4" fillId="0" borderId="12" xfId="0" applyNumberFormat="1" applyFont="1" applyBorder="1" applyAlignment="1">
      <alignment horizontal="center" wrapText="1"/>
    </xf>
    <xf numFmtId="1" fontId="4" fillId="35" borderId="17" xfId="0" applyNumberFormat="1" applyFont="1" applyFill="1" applyBorder="1" applyAlignment="1">
      <alignment horizontal="left" wrapText="1"/>
    </xf>
    <xf numFmtId="1" fontId="40" fillId="34" borderId="12" xfId="0" applyNumberFormat="1" applyFont="1" applyFill="1" applyBorder="1" applyAlignment="1">
      <alignment horizontal="center" wrapText="1"/>
    </xf>
    <xf numFmtId="2" fontId="40" fillId="34" borderId="12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74" fontId="40" fillId="34" borderId="12" xfId="0" applyNumberFormat="1" applyFont="1" applyFill="1" applyBorder="1" applyAlignment="1">
      <alignment horizontal="center" wrapText="1"/>
    </xf>
    <xf numFmtId="0" fontId="36" fillId="0" borderId="0" xfId="43" applyAlignment="1" applyProtection="1">
      <alignment/>
      <protection/>
    </xf>
    <xf numFmtId="0" fontId="40" fillId="0" borderId="0" xfId="0" applyFont="1" applyAlignment="1">
      <alignment vertical="top"/>
    </xf>
    <xf numFmtId="0" fontId="0" fillId="0" borderId="11" xfId="0" applyFont="1" applyBorder="1" applyAlignment="1">
      <alignment/>
    </xf>
    <xf numFmtId="0" fontId="0" fillId="0" borderId="18" xfId="0" applyFill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" fontId="2" fillId="0" borderId="16" xfId="0" applyNumberFormat="1" applyFont="1" applyBorder="1" applyAlignment="1">
      <alignment horizontal="left"/>
    </xf>
    <xf numFmtId="0" fontId="50" fillId="0" borderId="12" xfId="0" applyFont="1" applyFill="1" applyBorder="1" applyAlignment="1">
      <alignment horizontal="center" wrapText="1"/>
    </xf>
    <xf numFmtId="0" fontId="51" fillId="0" borderId="12" xfId="0" applyFont="1" applyBorder="1" applyAlignment="1">
      <alignment/>
    </xf>
    <xf numFmtId="0" fontId="2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52" fillId="0" borderId="12" xfId="0" applyFont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53" fillId="33" borderId="12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1" fontId="0" fillId="0" borderId="0" xfId="0" applyNumberFormat="1" applyBorder="1" applyAlignment="1">
      <alignment/>
    </xf>
    <xf numFmtId="0" fontId="51" fillId="0" borderId="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1" fontId="54" fillId="0" borderId="22" xfId="0" applyNumberFormat="1" applyFont="1" applyBorder="1" applyAlignment="1">
      <alignment horizontal="left"/>
    </xf>
    <xf numFmtId="1" fontId="47" fillId="34" borderId="12" xfId="0" applyNumberFormat="1" applyFont="1" applyFill="1" applyBorder="1" applyAlignment="1">
      <alignment horizontal="center" wrapText="1"/>
    </xf>
    <xf numFmtId="0" fontId="40" fillId="36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3" fillId="0" borderId="12" xfId="0" applyFont="1" applyFill="1" applyBorder="1" applyAlignment="1">
      <alignment horizontal="center" wrapText="1"/>
    </xf>
    <xf numFmtId="1" fontId="51" fillId="37" borderId="12" xfId="0" applyNumberFormat="1" applyFont="1" applyFill="1" applyBorder="1" applyAlignment="1">
      <alignment horizontal="center" wrapText="1"/>
    </xf>
    <xf numFmtId="0" fontId="52" fillId="37" borderId="12" xfId="0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0" fontId="7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1" fontId="2" fillId="33" borderId="17" xfId="0" applyNumberFormat="1" applyFont="1" applyFill="1" applyBorder="1" applyAlignment="1">
      <alignment horizontal="left" wrapText="1"/>
    </xf>
    <xf numFmtId="1" fontId="51" fillId="0" borderId="0" xfId="0" applyNumberFormat="1" applyFont="1" applyBorder="1" applyAlignment="1">
      <alignment/>
    </xf>
    <xf numFmtId="0" fontId="54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8" fillId="0" borderId="19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ld.okis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PageLayoutView="0" workbookViewId="0" topLeftCell="A1">
      <selection activeCell="A2" sqref="A1:IV16384"/>
    </sheetView>
  </sheetViews>
  <sheetFormatPr defaultColWidth="9.00390625" defaultRowHeight="15"/>
  <cols>
    <col min="1" max="1" width="38.8515625" style="0" customWidth="1"/>
    <col min="2" max="2" width="8.140625" style="0" customWidth="1"/>
    <col min="3" max="3" width="8.00390625" style="0" customWidth="1"/>
    <col min="4" max="5" width="8.421875" style="0" customWidth="1"/>
    <col min="6" max="6" width="10.8515625" style="0" customWidth="1"/>
    <col min="7" max="7" width="35.57421875" style="0" customWidth="1"/>
  </cols>
  <sheetData>
    <row r="1" spans="1:5" ht="68.25" customHeight="1">
      <c r="A1" s="71" t="s">
        <v>112</v>
      </c>
      <c r="B1" s="71"/>
      <c r="C1" s="71"/>
      <c r="D1" s="71"/>
      <c r="E1" s="71"/>
    </row>
    <row r="2" spans="1:5" ht="33.75" customHeight="1" thickBot="1">
      <c r="A2" s="72" t="s">
        <v>33</v>
      </c>
      <c r="B2" s="72"/>
      <c r="C2" s="72"/>
      <c r="D2" s="72"/>
      <c r="E2" s="72"/>
    </row>
    <row r="3" spans="1:7" ht="107.25" customHeight="1" thickBot="1">
      <c r="A3" s="5"/>
      <c r="B3" s="6" t="s">
        <v>6</v>
      </c>
      <c r="C3" s="2" t="s">
        <v>2</v>
      </c>
      <c r="D3" s="3" t="s">
        <v>7</v>
      </c>
      <c r="E3" s="24" t="s">
        <v>3</v>
      </c>
      <c r="F3" s="38" t="s">
        <v>115</v>
      </c>
      <c r="G3" s="43" t="s">
        <v>116</v>
      </c>
    </row>
    <row r="4" spans="1:7" ht="22.5" customHeight="1">
      <c r="A4" s="33" t="s">
        <v>85</v>
      </c>
      <c r="B4" s="4"/>
      <c r="C4" s="12"/>
      <c r="D4" s="68"/>
      <c r="E4" s="69"/>
      <c r="F4" s="39"/>
      <c r="G4" s="47"/>
    </row>
    <row r="5" spans="1:7" ht="15" customHeight="1">
      <c r="A5" s="7" t="s">
        <v>24</v>
      </c>
      <c r="B5" s="8" t="s">
        <v>0</v>
      </c>
      <c r="C5" s="9">
        <v>6</v>
      </c>
      <c r="D5" s="10"/>
      <c r="E5" s="25"/>
      <c r="F5" s="40"/>
      <c r="G5" s="47"/>
    </row>
    <row r="6" spans="1:7" ht="16.5" customHeight="1">
      <c r="A6" s="7" t="s">
        <v>25</v>
      </c>
      <c r="B6" s="8" t="s">
        <v>0</v>
      </c>
      <c r="C6" s="9">
        <v>4</v>
      </c>
      <c r="D6" s="10"/>
      <c r="E6" s="25"/>
      <c r="F6" s="40"/>
      <c r="G6" s="47"/>
    </row>
    <row r="7" spans="1:7" ht="15" customHeight="1">
      <c r="A7" s="7" t="s">
        <v>8</v>
      </c>
      <c r="B7" s="8" t="s">
        <v>0</v>
      </c>
      <c r="C7" s="11">
        <v>2.15</v>
      </c>
      <c r="D7" s="10"/>
      <c r="E7" s="25"/>
      <c r="F7" s="40"/>
      <c r="G7" s="47"/>
    </row>
    <row r="8" spans="1:7" ht="21" customHeight="1">
      <c r="A8" s="7" t="s">
        <v>9</v>
      </c>
      <c r="B8" s="8" t="s">
        <v>0</v>
      </c>
      <c r="C8" s="11">
        <f>(0.22+0.24)/2</f>
        <v>0.22999999999999998</v>
      </c>
      <c r="D8" s="10"/>
      <c r="E8" s="25"/>
      <c r="F8" s="40"/>
      <c r="G8" s="47"/>
    </row>
    <row r="9" spans="1:7" ht="44.25" customHeight="1">
      <c r="A9" s="7" t="s">
        <v>34</v>
      </c>
      <c r="B9" s="8" t="s">
        <v>0</v>
      </c>
      <c r="C9" s="12">
        <f>(C5+C6)*2*10*2</f>
        <v>400</v>
      </c>
      <c r="D9" s="10"/>
      <c r="E9" s="25"/>
      <c r="F9" s="40"/>
      <c r="G9" s="47"/>
    </row>
    <row r="10" spans="1:7" ht="30.75" customHeight="1">
      <c r="A10" s="7" t="s">
        <v>10</v>
      </c>
      <c r="B10" s="8" t="s">
        <v>4</v>
      </c>
      <c r="C10" s="9">
        <v>0</v>
      </c>
      <c r="D10" s="10"/>
      <c r="E10" s="25"/>
      <c r="F10" s="40"/>
      <c r="G10" s="47"/>
    </row>
    <row r="11" spans="1:7" ht="19.5" customHeight="1">
      <c r="A11" s="7" t="s">
        <v>11</v>
      </c>
      <c r="B11" s="8" t="s">
        <v>0</v>
      </c>
      <c r="C11" s="12">
        <f>(4*3+C10*4)*C7</f>
        <v>25.799999999999997</v>
      </c>
      <c r="D11" s="10"/>
      <c r="E11" s="25"/>
      <c r="F11" s="40"/>
      <c r="G11" s="47"/>
    </row>
    <row r="12" spans="1:7" ht="21" customHeight="1">
      <c r="A12" s="7" t="s">
        <v>12</v>
      </c>
      <c r="B12" s="8" t="s">
        <v>0</v>
      </c>
      <c r="C12" s="9">
        <v>0</v>
      </c>
      <c r="D12" s="10"/>
      <c r="E12" s="25"/>
      <c r="F12" s="40"/>
      <c r="G12" s="47"/>
    </row>
    <row r="13" spans="1:7" ht="32.25" customHeight="1">
      <c r="A13" s="7" t="s">
        <v>13</v>
      </c>
      <c r="B13" s="8" t="s">
        <v>0</v>
      </c>
      <c r="C13" s="12">
        <f>C12</f>
        <v>0</v>
      </c>
      <c r="D13" s="10"/>
      <c r="E13" s="25">
        <v>0</v>
      </c>
      <c r="F13" s="40"/>
      <c r="G13" s="47"/>
    </row>
    <row r="14" spans="1:7" ht="18.75" customHeight="1">
      <c r="A14" s="46" t="s">
        <v>17</v>
      </c>
      <c r="B14" s="21" t="s">
        <v>14</v>
      </c>
      <c r="C14" s="29">
        <f>C9+C11+C13</f>
        <v>425.8</v>
      </c>
      <c r="D14" s="23">
        <v>0</v>
      </c>
      <c r="E14" s="30">
        <f>C14*D14</f>
        <v>0</v>
      </c>
      <c r="F14" s="39"/>
      <c r="G14" s="47"/>
    </row>
    <row r="15" spans="1:7" ht="28.5" customHeight="1">
      <c r="A15" s="46" t="s">
        <v>75</v>
      </c>
      <c r="B15" s="21" t="s">
        <v>4</v>
      </c>
      <c r="C15" s="22">
        <v>1</v>
      </c>
      <c r="D15" s="23">
        <v>1500</v>
      </c>
      <c r="E15" s="30">
        <f>C15*D15</f>
        <v>1500</v>
      </c>
      <c r="F15" s="40"/>
      <c r="G15" s="47"/>
    </row>
    <row r="16" spans="1:7" ht="21" customHeight="1">
      <c r="A16" s="7" t="s">
        <v>26</v>
      </c>
      <c r="B16" s="8" t="s">
        <v>0</v>
      </c>
      <c r="C16" s="11">
        <v>2.15</v>
      </c>
      <c r="D16" s="10"/>
      <c r="E16" s="25"/>
      <c r="F16" s="40"/>
      <c r="G16" s="47"/>
    </row>
    <row r="17" spans="1:7" ht="44.25" customHeight="1">
      <c r="A17" s="46" t="s">
        <v>35</v>
      </c>
      <c r="B17" s="4" t="s">
        <v>1</v>
      </c>
      <c r="C17" s="19">
        <f>(C5+C6)*2*0.4</f>
        <v>8</v>
      </c>
      <c r="D17" s="13">
        <v>0</v>
      </c>
      <c r="E17" s="26">
        <f aca="true" t="shared" si="0" ref="E17:E22">C17*D17</f>
        <v>0</v>
      </c>
      <c r="F17" s="39"/>
      <c r="G17" s="47"/>
    </row>
    <row r="18" spans="1:7" ht="62.25" customHeight="1">
      <c r="A18" s="46" t="s">
        <v>36</v>
      </c>
      <c r="B18" s="4" t="s">
        <v>14</v>
      </c>
      <c r="C18" s="19">
        <f>(C5+C6)*2</f>
        <v>20</v>
      </c>
      <c r="D18" s="13">
        <v>0</v>
      </c>
      <c r="E18" s="26">
        <f t="shared" si="0"/>
        <v>0</v>
      </c>
      <c r="F18" s="39"/>
      <c r="G18" s="47"/>
    </row>
    <row r="19" spans="1:7" ht="60" customHeight="1">
      <c r="A19" s="45" t="s">
        <v>124</v>
      </c>
      <c r="B19" s="4" t="s">
        <v>1</v>
      </c>
      <c r="C19" s="60">
        <f>(C5-C8*2)*(C6-C8*2)-(C24-C8)*(C25-C8)</f>
        <v>14.7087</v>
      </c>
      <c r="D19" s="13">
        <v>120</v>
      </c>
      <c r="E19" s="26">
        <f t="shared" si="0"/>
        <v>1765.044</v>
      </c>
      <c r="F19" s="40"/>
      <c r="G19" s="66"/>
    </row>
    <row r="20" spans="1:7" ht="49.5" customHeight="1">
      <c r="A20" s="45" t="s">
        <v>37</v>
      </c>
      <c r="B20" s="4" t="s">
        <v>1</v>
      </c>
      <c r="C20" s="60">
        <f>C19</f>
        <v>14.7087</v>
      </c>
      <c r="D20" s="13">
        <v>40</v>
      </c>
      <c r="E20" s="26">
        <f t="shared" si="0"/>
        <v>588.348</v>
      </c>
      <c r="F20" s="40"/>
      <c r="G20" s="47"/>
    </row>
    <row r="21" spans="1:7" ht="43.5" customHeight="1">
      <c r="A21" s="45" t="s">
        <v>38</v>
      </c>
      <c r="B21" s="4" t="s">
        <v>1</v>
      </c>
      <c r="C21" s="17">
        <f>C19</f>
        <v>14.7087</v>
      </c>
      <c r="D21" s="13">
        <v>80</v>
      </c>
      <c r="E21" s="26">
        <f t="shared" si="0"/>
        <v>1176.696</v>
      </c>
      <c r="F21" s="39"/>
      <c r="G21" s="47"/>
    </row>
    <row r="22" spans="1:7" ht="45" customHeight="1">
      <c r="A22" s="45" t="s">
        <v>39</v>
      </c>
      <c r="B22" s="4" t="s">
        <v>1</v>
      </c>
      <c r="C22" s="60">
        <f>(C5-C8*2)*(C6-C8*2)</f>
        <v>19.6116</v>
      </c>
      <c r="D22" s="13">
        <v>300</v>
      </c>
      <c r="E22" s="26">
        <f t="shared" si="0"/>
        <v>5883.48</v>
      </c>
      <c r="F22" s="39" t="s">
        <v>40</v>
      </c>
      <c r="G22" s="47"/>
    </row>
    <row r="23" spans="1:7" ht="56.25" customHeight="1">
      <c r="A23" s="45" t="s">
        <v>41</v>
      </c>
      <c r="B23" s="4" t="s">
        <v>1</v>
      </c>
      <c r="C23" s="64">
        <f>(C24-C8)*(C25-C8)</f>
        <v>4.9029</v>
      </c>
      <c r="D23" s="13">
        <v>80</v>
      </c>
      <c r="E23" s="26">
        <f aca="true" t="shared" si="1" ref="E23:E50">C23*D23</f>
        <v>392.23199999999997</v>
      </c>
      <c r="F23" s="40"/>
      <c r="G23" s="65"/>
    </row>
    <row r="24" spans="1:7" ht="18" customHeight="1">
      <c r="A24" s="7" t="s">
        <v>42</v>
      </c>
      <c r="B24" s="8" t="s">
        <v>0</v>
      </c>
      <c r="C24" s="9">
        <v>3</v>
      </c>
      <c r="D24" s="10"/>
      <c r="E24" s="28"/>
      <c r="F24" s="40"/>
      <c r="G24" s="47"/>
    </row>
    <row r="25" spans="1:7" ht="17.25" customHeight="1">
      <c r="A25" s="7" t="s">
        <v>43</v>
      </c>
      <c r="B25" s="8" t="s">
        <v>0</v>
      </c>
      <c r="C25" s="9">
        <v>2</v>
      </c>
      <c r="D25" s="10"/>
      <c r="E25" s="28"/>
      <c r="F25" s="40"/>
      <c r="G25" s="47"/>
    </row>
    <row r="26" spans="1:7" ht="32.25" customHeight="1">
      <c r="A26" s="45" t="s">
        <v>44</v>
      </c>
      <c r="B26" s="4" t="s">
        <v>1</v>
      </c>
      <c r="C26" s="64">
        <f>(C24-C8)*(C25-C8)</f>
        <v>4.9029</v>
      </c>
      <c r="D26" s="13">
        <v>400</v>
      </c>
      <c r="E26" s="26">
        <f t="shared" si="1"/>
        <v>1961.1599999999999</v>
      </c>
      <c r="F26" s="40"/>
      <c r="G26" s="47"/>
    </row>
    <row r="27" spans="1:7" ht="30" customHeight="1">
      <c r="A27" s="45" t="s">
        <v>45</v>
      </c>
      <c r="B27" s="4" t="s">
        <v>1</v>
      </c>
      <c r="C27" s="22">
        <f>(C24-C8+C25-C8)*2*C16-1*2-1*1.5</f>
        <v>16.021999999999995</v>
      </c>
      <c r="D27" s="13">
        <v>350</v>
      </c>
      <c r="E27" s="26">
        <f>C27*D27</f>
        <v>5607.699999999998</v>
      </c>
      <c r="F27" s="40"/>
      <c r="G27" s="47"/>
    </row>
    <row r="28" spans="1:7" ht="37.5" customHeight="1">
      <c r="A28" s="45" t="s">
        <v>18</v>
      </c>
      <c r="B28" s="4" t="s">
        <v>14</v>
      </c>
      <c r="C28" s="9">
        <v>30</v>
      </c>
      <c r="D28" s="13">
        <v>100</v>
      </c>
      <c r="E28" s="26">
        <f t="shared" si="1"/>
        <v>3000</v>
      </c>
      <c r="F28" s="39" t="s">
        <v>46</v>
      </c>
      <c r="G28" s="47"/>
    </row>
    <row r="29" spans="1:7" ht="45.75" customHeight="1">
      <c r="A29" s="46" t="s">
        <v>49</v>
      </c>
      <c r="B29" s="4" t="s">
        <v>1</v>
      </c>
      <c r="C29" s="17">
        <v>0</v>
      </c>
      <c r="D29" s="13">
        <v>350</v>
      </c>
      <c r="E29" s="26">
        <f t="shared" si="1"/>
        <v>0</v>
      </c>
      <c r="F29" s="39" t="s">
        <v>47</v>
      </c>
      <c r="G29" s="47"/>
    </row>
    <row r="30" spans="1:7" ht="28.5" customHeight="1">
      <c r="A30" s="46" t="s">
        <v>48</v>
      </c>
      <c r="B30" s="4" t="s">
        <v>14</v>
      </c>
      <c r="C30" s="18">
        <f>4*C16+(C24-C8+C25-C8)*2+(C24-C8+C25-C8)*2</f>
        <v>26.759999999999998</v>
      </c>
      <c r="D30" s="13">
        <v>50</v>
      </c>
      <c r="E30" s="26">
        <f t="shared" si="1"/>
        <v>1338</v>
      </c>
      <c r="F30" s="40"/>
      <c r="G30" s="47"/>
    </row>
    <row r="31" spans="1:7" ht="28.5" customHeight="1">
      <c r="A31" s="46" t="s">
        <v>32</v>
      </c>
      <c r="B31" s="4" t="s">
        <v>14</v>
      </c>
      <c r="C31" s="18">
        <v>0</v>
      </c>
      <c r="D31" s="13">
        <v>50</v>
      </c>
      <c r="E31" s="26">
        <f t="shared" si="1"/>
        <v>0</v>
      </c>
      <c r="F31" s="39" t="s">
        <v>47</v>
      </c>
      <c r="G31" s="47"/>
    </row>
    <row r="32" spans="1:7" ht="82.5" customHeight="1">
      <c r="A32" s="45" t="s">
        <v>50</v>
      </c>
      <c r="B32" s="4" t="s">
        <v>4</v>
      </c>
      <c r="C32" s="17">
        <v>1</v>
      </c>
      <c r="D32" s="13">
        <v>900</v>
      </c>
      <c r="E32" s="26">
        <f t="shared" si="1"/>
        <v>900</v>
      </c>
      <c r="F32" s="39" t="s">
        <v>54</v>
      </c>
      <c r="G32" s="47"/>
    </row>
    <row r="33" spans="1:7" ht="33" customHeight="1">
      <c r="A33" s="45" t="s">
        <v>19</v>
      </c>
      <c r="B33" s="4" t="s">
        <v>4</v>
      </c>
      <c r="C33" s="17">
        <v>3</v>
      </c>
      <c r="D33" s="13">
        <v>1500</v>
      </c>
      <c r="E33" s="26">
        <f t="shared" si="1"/>
        <v>4500</v>
      </c>
      <c r="F33" s="40"/>
      <c r="G33" s="47"/>
    </row>
    <row r="34" spans="1:7" ht="33" customHeight="1">
      <c r="A34" s="46" t="s">
        <v>29</v>
      </c>
      <c r="B34" s="4" t="s">
        <v>4</v>
      </c>
      <c r="C34" s="17">
        <v>3</v>
      </c>
      <c r="D34" s="13">
        <v>1000</v>
      </c>
      <c r="E34" s="26">
        <f t="shared" si="1"/>
        <v>3000</v>
      </c>
      <c r="F34" s="40"/>
      <c r="G34" s="47"/>
    </row>
    <row r="35" spans="1:7" ht="33" customHeight="1">
      <c r="A35" s="46" t="s">
        <v>21</v>
      </c>
      <c r="B35" s="4" t="s">
        <v>4</v>
      </c>
      <c r="C35" s="17">
        <v>2</v>
      </c>
      <c r="D35" s="13">
        <v>500</v>
      </c>
      <c r="E35" s="26">
        <f t="shared" si="1"/>
        <v>1000</v>
      </c>
      <c r="F35" s="39" t="s">
        <v>47</v>
      </c>
      <c r="G35" s="47"/>
    </row>
    <row r="36" spans="1:7" ht="19.5" customHeight="1">
      <c r="A36" s="46" t="s">
        <v>22</v>
      </c>
      <c r="B36" s="4" t="s">
        <v>4</v>
      </c>
      <c r="C36" s="17">
        <v>0</v>
      </c>
      <c r="D36" s="13">
        <v>100</v>
      </c>
      <c r="E36" s="26">
        <f t="shared" si="1"/>
        <v>0</v>
      </c>
      <c r="F36" s="40"/>
      <c r="G36" s="47"/>
    </row>
    <row r="37" spans="1:7" ht="33" customHeight="1">
      <c r="A37" s="46" t="s">
        <v>59</v>
      </c>
      <c r="B37" s="4" t="s">
        <v>4</v>
      </c>
      <c r="C37" s="17">
        <v>5</v>
      </c>
      <c r="D37" s="13">
        <v>500</v>
      </c>
      <c r="E37" s="26">
        <f>C37*D37</f>
        <v>2500</v>
      </c>
      <c r="F37" s="40"/>
      <c r="G37" s="47"/>
    </row>
    <row r="38" spans="1:7" ht="24" customHeight="1">
      <c r="A38" s="45" t="s">
        <v>27</v>
      </c>
      <c r="B38" s="4" t="s">
        <v>4</v>
      </c>
      <c r="C38" s="17">
        <v>0</v>
      </c>
      <c r="D38" s="13">
        <v>450</v>
      </c>
      <c r="E38" s="26">
        <f t="shared" si="1"/>
        <v>0</v>
      </c>
      <c r="F38" s="40"/>
      <c r="G38" s="48"/>
    </row>
    <row r="39" spans="1:7" ht="33" customHeight="1">
      <c r="A39" s="45" t="s">
        <v>20</v>
      </c>
      <c r="B39" s="4" t="s">
        <v>4</v>
      </c>
      <c r="C39" s="17">
        <v>2</v>
      </c>
      <c r="D39" s="13">
        <v>750</v>
      </c>
      <c r="E39" s="26">
        <f t="shared" si="1"/>
        <v>1500</v>
      </c>
      <c r="F39" s="40"/>
      <c r="G39" s="48"/>
    </row>
    <row r="40" spans="1:7" ht="33" customHeight="1">
      <c r="A40" s="46" t="s">
        <v>30</v>
      </c>
      <c r="B40" s="4" t="s">
        <v>4</v>
      </c>
      <c r="C40" s="17">
        <v>2</v>
      </c>
      <c r="D40" s="13">
        <v>700</v>
      </c>
      <c r="E40" s="26">
        <f t="shared" si="1"/>
        <v>1400</v>
      </c>
      <c r="F40" s="40"/>
      <c r="G40" s="48"/>
    </row>
    <row r="41" spans="1:7" ht="24.75" customHeight="1">
      <c r="A41" s="46" t="s">
        <v>23</v>
      </c>
      <c r="B41" s="4" t="s">
        <v>4</v>
      </c>
      <c r="C41" s="17">
        <v>2</v>
      </c>
      <c r="D41" s="13">
        <v>50</v>
      </c>
      <c r="E41" s="26">
        <f t="shared" si="1"/>
        <v>100</v>
      </c>
      <c r="F41" s="40"/>
      <c r="G41" s="48"/>
    </row>
    <row r="42" spans="1:7" ht="90" customHeight="1">
      <c r="A42" s="45" t="s">
        <v>51</v>
      </c>
      <c r="B42" s="4" t="s">
        <v>4</v>
      </c>
      <c r="C42" s="17"/>
      <c r="D42" s="13">
        <v>900</v>
      </c>
      <c r="E42" s="26">
        <f>C42*D42</f>
        <v>0</v>
      </c>
      <c r="F42" s="39" t="s">
        <v>53</v>
      </c>
      <c r="G42" s="49"/>
    </row>
    <row r="43" spans="1:7" ht="43.5" customHeight="1">
      <c r="A43" s="45" t="s">
        <v>52</v>
      </c>
      <c r="B43" s="4" t="s">
        <v>4</v>
      </c>
      <c r="C43" s="17">
        <v>2</v>
      </c>
      <c r="D43" s="13">
        <v>1500</v>
      </c>
      <c r="E43" s="26">
        <f t="shared" si="1"/>
        <v>3000</v>
      </c>
      <c r="F43" s="40"/>
      <c r="G43" s="47"/>
    </row>
    <row r="44" spans="1:7" ht="153.75" customHeight="1">
      <c r="A44" s="45" t="s">
        <v>28</v>
      </c>
      <c r="B44" s="4" t="s">
        <v>4</v>
      </c>
      <c r="C44" s="17">
        <v>2</v>
      </c>
      <c r="D44" s="13">
        <v>800</v>
      </c>
      <c r="E44" s="26">
        <f t="shared" si="1"/>
        <v>1600</v>
      </c>
      <c r="F44" s="40"/>
      <c r="G44" s="63"/>
    </row>
    <row r="45" spans="1:7" ht="33" customHeight="1">
      <c r="A45" s="46" t="s">
        <v>60</v>
      </c>
      <c r="B45" s="4" t="s">
        <v>4</v>
      </c>
      <c r="C45" s="17">
        <f>C42</f>
        <v>0</v>
      </c>
      <c r="D45" s="13">
        <v>300</v>
      </c>
      <c r="E45" s="26">
        <f t="shared" si="1"/>
        <v>0</v>
      </c>
      <c r="F45" s="40"/>
      <c r="G45" s="47"/>
    </row>
    <row r="46" spans="1:7" ht="69" customHeight="1">
      <c r="A46" s="7" t="s">
        <v>65</v>
      </c>
      <c r="B46" s="8" t="s">
        <v>1</v>
      </c>
      <c r="C46" s="9">
        <f>1*3</f>
        <v>3</v>
      </c>
      <c r="D46" s="10"/>
      <c r="E46" s="28"/>
      <c r="F46" s="39" t="s">
        <v>66</v>
      </c>
      <c r="G46" s="47"/>
    </row>
    <row r="47" spans="1:7" ht="43.5" customHeight="1">
      <c r="A47" s="46" t="s">
        <v>55</v>
      </c>
      <c r="B47" s="4" t="s">
        <v>4</v>
      </c>
      <c r="C47" s="17">
        <v>1</v>
      </c>
      <c r="D47" s="13">
        <v>1000</v>
      </c>
      <c r="E47" s="26">
        <f t="shared" si="1"/>
        <v>1000</v>
      </c>
      <c r="F47" s="40"/>
      <c r="G47" s="47"/>
    </row>
    <row r="48" spans="1:7" ht="165" customHeight="1">
      <c r="A48" s="46" t="s">
        <v>56</v>
      </c>
      <c r="B48" s="27" t="s">
        <v>31</v>
      </c>
      <c r="C48" s="17">
        <v>12</v>
      </c>
      <c r="D48" s="13">
        <v>2000</v>
      </c>
      <c r="E48" s="26">
        <f>C48*D48</f>
        <v>24000</v>
      </c>
      <c r="F48" s="39" t="s">
        <v>57</v>
      </c>
      <c r="G48" s="63"/>
    </row>
    <row r="49" spans="1:7" ht="43.5" customHeight="1">
      <c r="A49" s="46" t="s">
        <v>73</v>
      </c>
      <c r="B49" s="4" t="s">
        <v>4</v>
      </c>
      <c r="C49" s="17">
        <v>1</v>
      </c>
      <c r="D49" s="13">
        <v>900</v>
      </c>
      <c r="E49" s="26">
        <f>C49*D49</f>
        <v>900</v>
      </c>
      <c r="F49" s="39"/>
      <c r="G49" s="47"/>
    </row>
    <row r="50" spans="1:7" ht="97.5" customHeight="1">
      <c r="A50" s="46" t="s">
        <v>58</v>
      </c>
      <c r="B50" s="4" t="s">
        <v>4</v>
      </c>
      <c r="C50" s="17">
        <v>1</v>
      </c>
      <c r="D50" s="13">
        <v>8000</v>
      </c>
      <c r="E50" s="26">
        <f t="shared" si="1"/>
        <v>8000</v>
      </c>
      <c r="F50" s="40"/>
      <c r="G50" s="47"/>
    </row>
    <row r="51" spans="1:7" ht="32.25" customHeight="1">
      <c r="A51" s="7" t="s">
        <v>61</v>
      </c>
      <c r="B51" s="8" t="s">
        <v>0</v>
      </c>
      <c r="C51" s="9">
        <v>6</v>
      </c>
      <c r="D51" s="10"/>
      <c r="E51" s="28"/>
      <c r="F51" s="40"/>
      <c r="G51" s="47"/>
    </row>
    <row r="52" spans="1:7" ht="21" customHeight="1">
      <c r="A52" s="7" t="s">
        <v>62</v>
      </c>
      <c r="B52" s="8" t="s">
        <v>0</v>
      </c>
      <c r="C52" s="9">
        <v>3</v>
      </c>
      <c r="D52" s="10"/>
      <c r="E52" s="28"/>
      <c r="F52" s="40"/>
      <c r="G52" s="47"/>
    </row>
    <row r="53" spans="1:7" ht="21" customHeight="1">
      <c r="A53" s="7" t="s">
        <v>63</v>
      </c>
      <c r="B53" s="8" t="s">
        <v>0</v>
      </c>
      <c r="C53" s="9">
        <v>2</v>
      </c>
      <c r="D53" s="10"/>
      <c r="E53" s="28"/>
      <c r="F53" s="40"/>
      <c r="G53" s="47"/>
    </row>
    <row r="54" spans="1:7" ht="80.25" customHeight="1">
      <c r="A54" s="45" t="s">
        <v>64</v>
      </c>
      <c r="B54" s="4" t="s">
        <v>1</v>
      </c>
      <c r="C54" s="17">
        <f>C51*C52-C46</f>
        <v>15</v>
      </c>
      <c r="D54" s="13">
        <v>300</v>
      </c>
      <c r="E54" s="26">
        <f aca="true" t="shared" si="2" ref="E54:E61">C54*D54</f>
        <v>4500</v>
      </c>
      <c r="F54" s="39" t="s">
        <v>67</v>
      </c>
      <c r="G54" s="47"/>
    </row>
    <row r="55" spans="1:7" ht="59.25" customHeight="1">
      <c r="A55" s="45" t="s">
        <v>68</v>
      </c>
      <c r="B55" s="4" t="s">
        <v>1</v>
      </c>
      <c r="C55" s="17">
        <f>C51*2*C53</f>
        <v>24</v>
      </c>
      <c r="D55" s="13">
        <v>120</v>
      </c>
      <c r="E55" s="26">
        <f t="shared" si="2"/>
        <v>2880</v>
      </c>
      <c r="F55" s="39"/>
      <c r="G55" s="47"/>
    </row>
    <row r="56" spans="1:7" ht="59.25" customHeight="1">
      <c r="A56" s="45" t="s">
        <v>113</v>
      </c>
      <c r="B56" s="4" t="s">
        <v>1</v>
      </c>
      <c r="C56" s="17">
        <v>0</v>
      </c>
      <c r="D56" s="13">
        <v>20</v>
      </c>
      <c r="E56" s="26">
        <f t="shared" si="2"/>
        <v>0</v>
      </c>
      <c r="F56" s="39"/>
      <c r="G56" s="47"/>
    </row>
    <row r="57" spans="1:7" ht="144" customHeight="1">
      <c r="A57" s="45" t="s">
        <v>125</v>
      </c>
      <c r="B57" s="4" t="s">
        <v>1</v>
      </c>
      <c r="C57" s="17">
        <f>C51*2*C53+C52*2*C53-1*1.5*2</f>
        <v>33</v>
      </c>
      <c r="D57" s="61">
        <v>80</v>
      </c>
      <c r="E57" s="26">
        <f t="shared" si="2"/>
        <v>2640</v>
      </c>
      <c r="F57" s="39" t="s">
        <v>69</v>
      </c>
      <c r="G57" s="63"/>
    </row>
    <row r="58" spans="1:7" ht="64.5" customHeight="1">
      <c r="A58" s="45" t="s">
        <v>70</v>
      </c>
      <c r="B58" s="4" t="s">
        <v>1</v>
      </c>
      <c r="C58" s="17">
        <f>C57</f>
        <v>33</v>
      </c>
      <c r="D58" s="13">
        <v>350</v>
      </c>
      <c r="E58" s="26">
        <f t="shared" si="2"/>
        <v>11550</v>
      </c>
      <c r="F58" s="39" t="s">
        <v>69</v>
      </c>
      <c r="G58" s="47"/>
    </row>
    <row r="59" spans="1:7" ht="64.5" customHeight="1">
      <c r="A59" s="45" t="s">
        <v>71</v>
      </c>
      <c r="B59" s="4" t="s">
        <v>1</v>
      </c>
      <c r="C59" s="17">
        <f>C51*C52</f>
        <v>18</v>
      </c>
      <c r="D59" s="13">
        <v>350</v>
      </c>
      <c r="E59" s="26">
        <f t="shared" si="2"/>
        <v>6300</v>
      </c>
      <c r="F59" s="39" t="s">
        <v>69</v>
      </c>
      <c r="G59" s="47"/>
    </row>
    <row r="60" spans="1:7" ht="64.5" customHeight="1">
      <c r="A60" s="45" t="s">
        <v>126</v>
      </c>
      <c r="B60" s="4" t="s">
        <v>1</v>
      </c>
      <c r="C60" s="17">
        <f>C59</f>
        <v>18</v>
      </c>
      <c r="D60" s="61">
        <v>80</v>
      </c>
      <c r="E60" s="26">
        <f t="shared" si="2"/>
        <v>1440</v>
      </c>
      <c r="F60" s="39" t="s">
        <v>69</v>
      </c>
      <c r="G60" s="47"/>
    </row>
    <row r="61" spans="1:7" ht="45.75" customHeight="1">
      <c r="A61" s="45" t="s">
        <v>72</v>
      </c>
      <c r="B61" s="4" t="s">
        <v>1</v>
      </c>
      <c r="C61" s="17"/>
      <c r="D61" s="13">
        <v>50</v>
      </c>
      <c r="E61" s="26">
        <f t="shared" si="2"/>
        <v>0</v>
      </c>
      <c r="F61" s="39"/>
      <c r="G61" s="47"/>
    </row>
    <row r="62" spans="1:7" ht="22.5" customHeight="1">
      <c r="A62" s="67" t="s">
        <v>84</v>
      </c>
      <c r="B62" s="4"/>
      <c r="C62" s="17"/>
      <c r="D62" s="13"/>
      <c r="E62" s="26"/>
      <c r="F62" s="39"/>
      <c r="G62" s="47"/>
    </row>
    <row r="63" spans="1:7" ht="32.25" customHeight="1">
      <c r="A63" s="7" t="s">
        <v>76</v>
      </c>
      <c r="B63" s="8" t="s">
        <v>0</v>
      </c>
      <c r="C63" s="9">
        <v>2</v>
      </c>
      <c r="D63" s="10"/>
      <c r="E63" s="28"/>
      <c r="F63" s="39" t="s">
        <v>78</v>
      </c>
      <c r="G63" s="47"/>
    </row>
    <row r="64" spans="1:7" ht="43.5" customHeight="1">
      <c r="A64" s="7" t="s">
        <v>77</v>
      </c>
      <c r="B64" s="8" t="s">
        <v>0</v>
      </c>
      <c r="C64" s="9">
        <v>2</v>
      </c>
      <c r="D64" s="10"/>
      <c r="E64" s="28"/>
      <c r="F64" s="39" t="s">
        <v>78</v>
      </c>
      <c r="G64" s="47"/>
    </row>
    <row r="65" spans="1:7" ht="43.5" customHeight="1">
      <c r="A65" s="7" t="s">
        <v>80</v>
      </c>
      <c r="B65" s="8" t="s">
        <v>0</v>
      </c>
      <c r="C65" s="9">
        <v>0.6</v>
      </c>
      <c r="D65" s="10"/>
      <c r="E65" s="28"/>
      <c r="F65" s="39" t="s">
        <v>78</v>
      </c>
      <c r="G65" s="47"/>
    </row>
    <row r="66" spans="1:7" ht="37.5" customHeight="1">
      <c r="A66" s="7" t="s">
        <v>81</v>
      </c>
      <c r="B66" s="8" t="s">
        <v>4</v>
      </c>
      <c r="C66" s="17">
        <v>2</v>
      </c>
      <c r="D66" s="10"/>
      <c r="E66" s="28"/>
      <c r="F66" s="39" t="s">
        <v>78</v>
      </c>
      <c r="G66" s="47"/>
    </row>
    <row r="67" spans="1:7" ht="31.5" customHeight="1">
      <c r="A67" s="46" t="s">
        <v>79</v>
      </c>
      <c r="B67" s="4" t="s">
        <v>5</v>
      </c>
      <c r="C67" s="32">
        <f>C65*0.4*0.4*C66</f>
        <v>0.192</v>
      </c>
      <c r="D67" s="13">
        <v>600</v>
      </c>
      <c r="E67" s="26">
        <f aca="true" t="shared" si="3" ref="E67:E92">C67*D67</f>
        <v>115.2</v>
      </c>
      <c r="F67" s="40"/>
      <c r="G67" s="47"/>
    </row>
    <row r="68" spans="1:7" ht="31.5" customHeight="1">
      <c r="A68" s="46" t="s">
        <v>82</v>
      </c>
      <c r="B68" s="4" t="s">
        <v>5</v>
      </c>
      <c r="C68" s="32">
        <f>C67</f>
        <v>0.192</v>
      </c>
      <c r="D68" s="13">
        <v>4000</v>
      </c>
      <c r="E68" s="26">
        <f t="shared" si="3"/>
        <v>768</v>
      </c>
      <c r="F68" s="40"/>
      <c r="G68" s="47"/>
    </row>
    <row r="69" spans="1:7" ht="31.5" customHeight="1">
      <c r="A69" s="46" t="s">
        <v>83</v>
      </c>
      <c r="B69" s="4" t="s">
        <v>4</v>
      </c>
      <c r="C69" s="31">
        <f>C66*4</f>
        <v>8</v>
      </c>
      <c r="D69" s="13">
        <v>50</v>
      </c>
      <c r="E69" s="26">
        <f t="shared" si="3"/>
        <v>400</v>
      </c>
      <c r="F69" s="40"/>
      <c r="G69" s="47"/>
    </row>
    <row r="70" spans="1:7" ht="31.5" customHeight="1">
      <c r="A70" s="46" t="s">
        <v>86</v>
      </c>
      <c r="B70" s="4" t="s">
        <v>14</v>
      </c>
      <c r="C70" s="31">
        <f>C64+C63*2</f>
        <v>6</v>
      </c>
      <c r="D70" s="13">
        <v>100</v>
      </c>
      <c r="E70" s="26">
        <f t="shared" si="3"/>
        <v>600</v>
      </c>
      <c r="F70" s="40"/>
      <c r="G70" s="47"/>
    </row>
    <row r="71" spans="1:7" ht="31.5" customHeight="1">
      <c r="A71" s="46" t="s">
        <v>88</v>
      </c>
      <c r="B71" s="4" t="s">
        <v>4</v>
      </c>
      <c r="C71" s="31">
        <v>1</v>
      </c>
      <c r="D71" s="13">
        <v>300</v>
      </c>
      <c r="E71" s="26">
        <f t="shared" si="3"/>
        <v>300</v>
      </c>
      <c r="F71" s="40"/>
      <c r="G71" s="47"/>
    </row>
    <row r="72" spans="1:7" ht="31.5" customHeight="1">
      <c r="A72" s="46" t="s">
        <v>87</v>
      </c>
      <c r="B72" s="4" t="s">
        <v>4</v>
      </c>
      <c r="C72" s="31">
        <v>6</v>
      </c>
      <c r="D72" s="13">
        <v>200</v>
      </c>
      <c r="E72" s="26">
        <f t="shared" si="3"/>
        <v>1200</v>
      </c>
      <c r="F72" s="40"/>
      <c r="G72" s="47"/>
    </row>
    <row r="73" spans="1:7" ht="31.5" customHeight="1">
      <c r="A73" s="46" t="s">
        <v>114</v>
      </c>
      <c r="B73" s="4" t="s">
        <v>14</v>
      </c>
      <c r="C73" s="31">
        <f>C70</f>
        <v>6</v>
      </c>
      <c r="D73" s="13">
        <v>100</v>
      </c>
      <c r="E73" s="26">
        <f t="shared" si="3"/>
        <v>600</v>
      </c>
      <c r="F73" s="40"/>
      <c r="G73" s="47"/>
    </row>
    <row r="74" spans="1:7" ht="31.5" customHeight="1">
      <c r="A74" s="46" t="s">
        <v>89</v>
      </c>
      <c r="B74" s="4" t="s">
        <v>4</v>
      </c>
      <c r="C74" s="31">
        <v>1</v>
      </c>
      <c r="D74" s="13">
        <v>1500</v>
      </c>
      <c r="E74" s="26">
        <f t="shared" si="3"/>
        <v>1500</v>
      </c>
      <c r="F74" s="40"/>
      <c r="G74" s="47"/>
    </row>
    <row r="75" spans="1:7" ht="43.5" customHeight="1">
      <c r="A75" s="45" t="s">
        <v>28</v>
      </c>
      <c r="B75" s="4" t="s">
        <v>4</v>
      </c>
      <c r="C75" s="17">
        <f>C74</f>
        <v>1</v>
      </c>
      <c r="D75" s="13">
        <v>800</v>
      </c>
      <c r="E75" s="26">
        <f t="shared" si="3"/>
        <v>800</v>
      </c>
      <c r="F75" s="40"/>
      <c r="G75" s="47"/>
    </row>
    <row r="76" spans="1:7" ht="33" customHeight="1">
      <c r="A76" s="45" t="s">
        <v>102</v>
      </c>
      <c r="B76" s="4" t="s">
        <v>4</v>
      </c>
      <c r="C76" s="17">
        <f>C75</f>
        <v>1</v>
      </c>
      <c r="D76" s="13">
        <v>750</v>
      </c>
      <c r="E76" s="26">
        <f t="shared" si="3"/>
        <v>750</v>
      </c>
      <c r="F76" s="40"/>
      <c r="G76" s="47"/>
    </row>
    <row r="77" spans="1:7" ht="33" customHeight="1">
      <c r="A77" s="46" t="s">
        <v>30</v>
      </c>
      <c r="B77" s="4" t="s">
        <v>4</v>
      </c>
      <c r="C77" s="17">
        <f>C75</f>
        <v>1</v>
      </c>
      <c r="D77" s="13">
        <v>700</v>
      </c>
      <c r="E77" s="26">
        <f t="shared" si="3"/>
        <v>700</v>
      </c>
      <c r="F77" s="40"/>
      <c r="G77" s="47"/>
    </row>
    <row r="78" spans="1:7" ht="33" customHeight="1">
      <c r="A78" s="46" t="s">
        <v>23</v>
      </c>
      <c r="B78" s="4" t="s">
        <v>4</v>
      </c>
      <c r="C78" s="17">
        <f>C75</f>
        <v>1</v>
      </c>
      <c r="D78" s="13">
        <v>50</v>
      </c>
      <c r="E78" s="26">
        <f t="shared" si="3"/>
        <v>50</v>
      </c>
      <c r="F78" s="40"/>
      <c r="G78" s="47"/>
    </row>
    <row r="79" spans="1:7" ht="42.75" customHeight="1">
      <c r="A79" s="46" t="s">
        <v>96</v>
      </c>
      <c r="B79" s="4" t="s">
        <v>1</v>
      </c>
      <c r="C79" s="31">
        <f>C70*C16-1*2</f>
        <v>10.899999999999999</v>
      </c>
      <c r="D79" s="13">
        <v>350</v>
      </c>
      <c r="E79" s="26">
        <f t="shared" si="3"/>
        <v>3814.9999999999995</v>
      </c>
      <c r="F79" s="40"/>
      <c r="G79" s="47"/>
    </row>
    <row r="80" spans="1:7" ht="42.75" customHeight="1">
      <c r="A80" s="46" t="s">
        <v>90</v>
      </c>
      <c r="B80" s="4" t="s">
        <v>1</v>
      </c>
      <c r="C80" s="31"/>
      <c r="D80" s="13">
        <v>80</v>
      </c>
      <c r="E80" s="26">
        <f t="shared" si="3"/>
        <v>0</v>
      </c>
      <c r="F80" s="40"/>
      <c r="G80" s="47"/>
    </row>
    <row r="81" spans="1:7" ht="24.75" customHeight="1">
      <c r="A81" s="46" t="s">
        <v>91</v>
      </c>
      <c r="B81" s="4" t="s">
        <v>1</v>
      </c>
      <c r="C81" s="31"/>
      <c r="D81" s="13">
        <v>120</v>
      </c>
      <c r="E81" s="26">
        <f t="shared" si="3"/>
        <v>0</v>
      </c>
      <c r="F81" s="40"/>
      <c r="G81" s="47"/>
    </row>
    <row r="82" spans="1:7" ht="29.25" customHeight="1">
      <c r="A82" s="46" t="s">
        <v>92</v>
      </c>
      <c r="B82" s="4" t="s">
        <v>1</v>
      </c>
      <c r="C82" s="31">
        <f>C81</f>
        <v>0</v>
      </c>
      <c r="D82" s="13">
        <v>80</v>
      </c>
      <c r="E82" s="26">
        <f t="shared" si="3"/>
        <v>0</v>
      </c>
      <c r="F82" s="40"/>
      <c r="G82" s="47"/>
    </row>
    <row r="83" spans="1:7" ht="24.75" customHeight="1">
      <c r="A83" s="46" t="s">
        <v>93</v>
      </c>
      <c r="B83" s="4" t="s">
        <v>1</v>
      </c>
      <c r="C83" s="31">
        <v>4</v>
      </c>
      <c r="D83" s="13">
        <v>300</v>
      </c>
      <c r="E83" s="26">
        <f t="shared" si="3"/>
        <v>1200</v>
      </c>
      <c r="F83" s="40"/>
      <c r="G83" s="47"/>
    </row>
    <row r="84" spans="1:7" ht="42.75" customHeight="1">
      <c r="A84" s="46" t="s">
        <v>95</v>
      </c>
      <c r="B84" s="4" t="s">
        <v>1</v>
      </c>
      <c r="C84" s="31"/>
      <c r="D84" s="13">
        <v>350</v>
      </c>
      <c r="E84" s="26">
        <f t="shared" si="3"/>
        <v>0</v>
      </c>
      <c r="F84" s="40"/>
      <c r="G84" s="47"/>
    </row>
    <row r="85" spans="1:7" ht="42.75" customHeight="1">
      <c r="A85" s="46" t="s">
        <v>97</v>
      </c>
      <c r="B85" s="4" t="s">
        <v>1</v>
      </c>
      <c r="C85" s="31">
        <f>C63*C64</f>
        <v>4</v>
      </c>
      <c r="D85" s="13">
        <v>350</v>
      </c>
      <c r="E85" s="26">
        <f t="shared" si="3"/>
        <v>1400</v>
      </c>
      <c r="F85" s="40"/>
      <c r="G85" s="47"/>
    </row>
    <row r="86" spans="1:7" ht="29.25" customHeight="1">
      <c r="A86" s="46" t="s">
        <v>98</v>
      </c>
      <c r="B86" s="4" t="s">
        <v>1</v>
      </c>
      <c r="C86" s="31"/>
      <c r="D86" s="13">
        <v>80</v>
      </c>
      <c r="E86" s="26">
        <f t="shared" si="3"/>
        <v>0</v>
      </c>
      <c r="F86" s="40"/>
      <c r="G86" s="47"/>
    </row>
    <row r="87" spans="1:7" ht="24.75" customHeight="1">
      <c r="A87" s="46" t="s">
        <v>94</v>
      </c>
      <c r="B87" s="4" t="s">
        <v>14</v>
      </c>
      <c r="C87" s="31"/>
      <c r="D87" s="13">
        <v>50</v>
      </c>
      <c r="E87" s="26">
        <f t="shared" si="3"/>
        <v>0</v>
      </c>
      <c r="F87" s="40"/>
      <c r="G87" s="47"/>
    </row>
    <row r="88" spans="1:7" ht="35.25" customHeight="1">
      <c r="A88" s="46" t="s">
        <v>99</v>
      </c>
      <c r="B88" s="4" t="s">
        <v>1</v>
      </c>
      <c r="C88" s="31">
        <f>(C63+0.3*2)*(C64+0.3*2)</f>
        <v>6.760000000000001</v>
      </c>
      <c r="D88" s="13">
        <v>250</v>
      </c>
      <c r="E88" s="26">
        <f t="shared" si="3"/>
        <v>1690.0000000000002</v>
      </c>
      <c r="F88" s="39" t="s">
        <v>100</v>
      </c>
      <c r="G88" s="47"/>
    </row>
    <row r="89" spans="1:7" ht="35.25" customHeight="1">
      <c r="A89" s="46" t="s">
        <v>101</v>
      </c>
      <c r="B89" s="4" t="s">
        <v>1</v>
      </c>
      <c r="C89" s="31">
        <f>C88</f>
        <v>6.760000000000001</v>
      </c>
      <c r="D89" s="13">
        <v>170</v>
      </c>
      <c r="E89" s="26">
        <f t="shared" si="3"/>
        <v>1149.2</v>
      </c>
      <c r="F89" s="39" t="s">
        <v>100</v>
      </c>
      <c r="G89" s="47"/>
    </row>
    <row r="90" spans="1:7" ht="46.5" customHeight="1">
      <c r="A90" s="46" t="s">
        <v>106</v>
      </c>
      <c r="B90" s="4" t="s">
        <v>14</v>
      </c>
      <c r="C90" s="34">
        <f>C64+0.3*2</f>
        <v>2.6</v>
      </c>
      <c r="D90" s="13">
        <v>120</v>
      </c>
      <c r="E90" s="26">
        <f t="shared" si="3"/>
        <v>312</v>
      </c>
      <c r="F90" s="39"/>
      <c r="G90" s="47"/>
    </row>
    <row r="91" spans="1:7" ht="35.25" customHeight="1">
      <c r="A91" s="46" t="s">
        <v>107</v>
      </c>
      <c r="B91" s="4" t="s">
        <v>1</v>
      </c>
      <c r="C91" s="31">
        <v>2</v>
      </c>
      <c r="D91" s="13">
        <v>350</v>
      </c>
      <c r="E91" s="26">
        <f t="shared" si="3"/>
        <v>700</v>
      </c>
      <c r="F91" s="39" t="s">
        <v>100</v>
      </c>
      <c r="G91" s="47"/>
    </row>
    <row r="92" spans="1:7" ht="33.75" customHeight="1">
      <c r="A92" s="46" t="s">
        <v>103</v>
      </c>
      <c r="B92" s="4" t="s">
        <v>4</v>
      </c>
      <c r="C92" s="17">
        <v>3</v>
      </c>
      <c r="D92" s="13">
        <v>400</v>
      </c>
      <c r="E92" s="26">
        <f t="shared" si="3"/>
        <v>1200</v>
      </c>
      <c r="F92" s="40"/>
      <c r="G92" s="47"/>
    </row>
    <row r="93" spans="1:7" ht="22.5" customHeight="1">
      <c r="A93" s="33" t="s">
        <v>104</v>
      </c>
      <c r="B93" s="4"/>
      <c r="C93" s="17"/>
      <c r="D93" s="13"/>
      <c r="E93" s="26"/>
      <c r="F93" s="39"/>
      <c r="G93" s="47"/>
    </row>
    <row r="94" spans="1:7" ht="60.75" customHeight="1">
      <c r="A94" s="46" t="s">
        <v>108</v>
      </c>
      <c r="B94" s="4" t="s">
        <v>1</v>
      </c>
      <c r="C94" s="31">
        <f>((C5+0.3)*2+6*2+C63*2)*0.3</f>
        <v>8.58</v>
      </c>
      <c r="D94" s="13">
        <v>400</v>
      </c>
      <c r="E94" s="26">
        <f>C94*D94</f>
        <v>3432</v>
      </c>
      <c r="F94" s="39" t="s">
        <v>105</v>
      </c>
      <c r="G94" s="47"/>
    </row>
    <row r="95" spans="1:7" ht="48" customHeight="1">
      <c r="A95" s="46" t="s">
        <v>109</v>
      </c>
      <c r="B95" s="4" t="s">
        <v>14</v>
      </c>
      <c r="C95" s="31">
        <f>(C5+0.3*2)*2</f>
        <v>13.2</v>
      </c>
      <c r="D95" s="13">
        <v>250</v>
      </c>
      <c r="E95" s="26">
        <f>C95*D95</f>
        <v>3300</v>
      </c>
      <c r="F95" s="39"/>
      <c r="G95" s="47"/>
    </row>
    <row r="96" spans="1:7" ht="48" customHeight="1">
      <c r="A96" s="46" t="s">
        <v>110</v>
      </c>
      <c r="B96" s="4" t="s">
        <v>4</v>
      </c>
      <c r="C96" s="31">
        <v>4</v>
      </c>
      <c r="D96" s="13">
        <v>500</v>
      </c>
      <c r="E96" s="26">
        <f>C96*D96</f>
        <v>2000</v>
      </c>
      <c r="F96" s="39" t="s">
        <v>105</v>
      </c>
      <c r="G96" s="47"/>
    </row>
    <row r="97" spans="1:7" ht="43.5" customHeight="1">
      <c r="A97" s="7" t="s">
        <v>118</v>
      </c>
      <c r="B97" s="8" t="s">
        <v>0</v>
      </c>
      <c r="C97" s="9">
        <f>3+2</f>
        <v>5</v>
      </c>
      <c r="D97" s="10"/>
      <c r="E97" s="28"/>
      <c r="F97" s="39"/>
      <c r="G97" s="47"/>
    </row>
    <row r="98" spans="1:7" ht="42.75" customHeight="1">
      <c r="A98" s="20" t="s">
        <v>119</v>
      </c>
      <c r="B98" s="4" t="s">
        <v>1</v>
      </c>
      <c r="C98" s="31">
        <f>C97*C53</f>
        <v>10</v>
      </c>
      <c r="D98" s="13">
        <v>100</v>
      </c>
      <c r="E98" s="26">
        <f>C98*D98</f>
        <v>1000</v>
      </c>
      <c r="F98" s="40"/>
      <c r="G98" s="47"/>
    </row>
    <row r="99" spans="1:7" ht="42.75" customHeight="1">
      <c r="A99" s="20" t="s">
        <v>120</v>
      </c>
      <c r="B99" s="4" t="s">
        <v>1</v>
      </c>
      <c r="C99" s="31">
        <f>C98-1*2</f>
        <v>8</v>
      </c>
      <c r="D99" s="13">
        <f>350*2</f>
        <v>700</v>
      </c>
      <c r="E99" s="26">
        <f>C99*D99</f>
        <v>5600</v>
      </c>
      <c r="F99" s="40"/>
      <c r="G99" s="47"/>
    </row>
    <row r="100" spans="1:7" ht="27.75" customHeight="1">
      <c r="A100" s="20" t="s">
        <v>127</v>
      </c>
      <c r="B100" s="4" t="s">
        <v>1</v>
      </c>
      <c r="C100" s="31">
        <f>C99</f>
        <v>8</v>
      </c>
      <c r="D100" s="13">
        <v>80</v>
      </c>
      <c r="E100" s="26">
        <f>C100*D100</f>
        <v>640</v>
      </c>
      <c r="F100" s="40"/>
      <c r="G100" s="47"/>
    </row>
    <row r="101" spans="1:7" ht="43.5" customHeight="1">
      <c r="A101" s="45" t="s">
        <v>121</v>
      </c>
      <c r="B101" s="4" t="s">
        <v>4</v>
      </c>
      <c r="C101" s="17">
        <v>1</v>
      </c>
      <c r="D101" s="13">
        <v>1500</v>
      </c>
      <c r="E101" s="26">
        <f>C101*D101</f>
        <v>1500</v>
      </c>
      <c r="F101" s="40"/>
      <c r="G101" s="47"/>
    </row>
    <row r="102" spans="1:7" ht="41.25" customHeight="1" thickBot="1">
      <c r="A102" s="45" t="s">
        <v>122</v>
      </c>
      <c r="B102" s="4" t="s">
        <v>4</v>
      </c>
      <c r="C102" s="17">
        <f>C101</f>
        <v>1</v>
      </c>
      <c r="D102" s="13">
        <f>D44</f>
        <v>800</v>
      </c>
      <c r="E102" s="26">
        <f>C102*D102</f>
        <v>800</v>
      </c>
      <c r="F102" s="40"/>
      <c r="G102" s="51"/>
    </row>
    <row r="103" spans="1:7" ht="15.75" thickBot="1">
      <c r="A103" s="14" t="s">
        <v>15</v>
      </c>
      <c r="B103" s="15"/>
      <c r="C103" s="1"/>
      <c r="D103" s="37"/>
      <c r="E103" s="42">
        <f>SUM(E5:E102)</f>
        <v>143444.06</v>
      </c>
      <c r="F103" s="41"/>
      <c r="G103" s="44"/>
    </row>
    <row r="104" spans="1:7" ht="15.75" thickBot="1">
      <c r="A104" s="56" t="s">
        <v>123</v>
      </c>
      <c r="B104" s="52"/>
      <c r="C104" s="53"/>
      <c r="D104" s="53"/>
      <c r="E104" s="59">
        <f>E103*0.05</f>
        <v>7172.203</v>
      </c>
      <c r="F104" s="54"/>
      <c r="G104" s="55"/>
    </row>
    <row r="105" spans="1:7" ht="15.75" thickBot="1">
      <c r="A105" s="14" t="s">
        <v>15</v>
      </c>
      <c r="B105" s="57"/>
      <c r="C105" s="58"/>
      <c r="D105" s="58"/>
      <c r="E105" s="42">
        <f>E103-E104</f>
        <v>136271.857</v>
      </c>
      <c r="F105" s="54"/>
      <c r="G105" s="70"/>
    </row>
    <row r="106" spans="1:7" ht="348" customHeight="1">
      <c r="A106" s="73" t="s">
        <v>117</v>
      </c>
      <c r="B106" s="74"/>
      <c r="C106" s="74"/>
      <c r="D106" s="74"/>
      <c r="E106" s="74"/>
      <c r="F106" s="36"/>
      <c r="G106" s="50"/>
    </row>
    <row r="107" spans="1:5" ht="24" customHeight="1">
      <c r="A107" s="16" t="s">
        <v>74</v>
      </c>
      <c r="B107" s="16" t="s">
        <v>16</v>
      </c>
      <c r="C107" s="16"/>
      <c r="D107" s="16"/>
      <c r="E107" s="16" t="s">
        <v>128</v>
      </c>
    </row>
    <row r="108" spans="1:7" ht="99.75" customHeight="1">
      <c r="A108" s="35" t="s">
        <v>111</v>
      </c>
      <c r="G108" s="62"/>
    </row>
    <row r="109" spans="1:7" ht="97.5" customHeight="1">
      <c r="A109" s="35"/>
      <c r="G109" s="62"/>
    </row>
  </sheetData>
  <sheetProtection password="D290" sheet="1" objects="1" scenarios="1" selectLockedCells="1" selectUnlockedCells="1"/>
  <mergeCells count="3">
    <mergeCell ref="A1:E1"/>
    <mergeCell ref="A2:E2"/>
    <mergeCell ref="A106:E106"/>
  </mergeCells>
  <hyperlinks>
    <hyperlink ref="A108" r:id="rId1" display="http://hold.okis.ru/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Igor</cp:lastModifiedBy>
  <cp:lastPrinted>2010-01-10T16:02:33Z</cp:lastPrinted>
  <dcterms:created xsi:type="dcterms:W3CDTF">2008-03-31T16:17:25Z</dcterms:created>
  <dcterms:modified xsi:type="dcterms:W3CDTF">2010-01-15T22:47:07Z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